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R:\CD cenniky pre zakaznikov\"/>
    </mc:Choice>
  </mc:AlternateContent>
  <bookViews>
    <workbookView xWindow="-120" yWindow="-120" windowWidth="29040" windowHeight="15720"/>
  </bookViews>
  <sheets>
    <sheet name="Hárok1" sheetId="1" r:id="rId1"/>
  </sheets>
  <definedNames>
    <definedName name="_xlnm._FilterDatabase" localSheetId="0" hidden="1">Hárok1!$A$3:$C$167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66" i="1" l="1"/>
  <c r="A166" i="1"/>
  <c r="B165" i="1"/>
  <c r="A165" i="1"/>
  <c r="B164" i="1"/>
  <c r="A164" i="1"/>
  <c r="B163" i="1"/>
  <c r="A163" i="1"/>
  <c r="B161" i="1"/>
  <c r="A161" i="1"/>
  <c r="B160" i="1"/>
  <c r="A160" i="1"/>
  <c r="B159" i="1"/>
  <c r="A159" i="1"/>
  <c r="B158" i="1"/>
  <c r="A158" i="1"/>
  <c r="B157" i="1"/>
  <c r="A157" i="1"/>
  <c r="B156" i="1"/>
  <c r="A156" i="1"/>
  <c r="B155" i="1"/>
  <c r="A155" i="1"/>
  <c r="B154" i="1"/>
  <c r="A154" i="1"/>
  <c r="B152" i="1"/>
  <c r="A152" i="1"/>
  <c r="B151" i="1"/>
  <c r="A151" i="1"/>
  <c r="B150" i="1"/>
  <c r="A150" i="1"/>
  <c r="B149" i="1"/>
  <c r="A149" i="1"/>
  <c r="B148" i="1"/>
  <c r="A148" i="1"/>
  <c r="B147" i="1"/>
  <c r="A147" i="1"/>
  <c r="B146" i="1"/>
  <c r="A146" i="1"/>
  <c r="B145" i="1"/>
  <c r="A145" i="1"/>
  <c r="B144" i="1"/>
  <c r="A144" i="1"/>
  <c r="B143" i="1"/>
  <c r="A143" i="1"/>
  <c r="B142" i="1"/>
  <c r="A142" i="1"/>
  <c r="B141" i="1"/>
  <c r="A141" i="1"/>
  <c r="B140" i="1"/>
  <c r="A140" i="1"/>
  <c r="B139" i="1"/>
  <c r="A139" i="1"/>
  <c r="B138" i="1"/>
  <c r="A138" i="1"/>
  <c r="B137" i="1"/>
  <c r="A137" i="1"/>
  <c r="B136" i="1"/>
  <c r="A136" i="1"/>
  <c r="B135" i="1"/>
  <c r="A135" i="1"/>
  <c r="B134" i="1"/>
  <c r="A134" i="1"/>
  <c r="B132" i="1"/>
  <c r="A132" i="1"/>
  <c r="B131" i="1"/>
  <c r="A131" i="1"/>
  <c r="B130" i="1"/>
  <c r="A130" i="1"/>
  <c r="B129" i="1"/>
  <c r="A129" i="1"/>
  <c r="B128" i="1"/>
  <c r="A128" i="1"/>
  <c r="B126" i="1"/>
  <c r="A126" i="1"/>
  <c r="B125" i="1"/>
  <c r="A125" i="1"/>
  <c r="B124" i="1"/>
  <c r="A124" i="1"/>
  <c r="B123" i="1"/>
  <c r="A123" i="1"/>
  <c r="B122" i="1"/>
  <c r="A122" i="1"/>
  <c r="B121" i="1"/>
  <c r="A121" i="1"/>
  <c r="B120" i="1"/>
  <c r="A120" i="1"/>
  <c r="B119" i="1"/>
  <c r="A119" i="1"/>
  <c r="B117" i="1"/>
  <c r="A117" i="1"/>
  <c r="B116" i="1"/>
  <c r="A116" i="1"/>
  <c r="B115" i="1"/>
  <c r="A115" i="1"/>
  <c r="B114" i="1"/>
  <c r="A114" i="1"/>
  <c r="B113" i="1"/>
  <c r="A113" i="1"/>
  <c r="B112" i="1"/>
  <c r="A112" i="1"/>
  <c r="B111" i="1"/>
  <c r="A111" i="1"/>
  <c r="B110" i="1"/>
  <c r="A110" i="1"/>
  <c r="B109" i="1"/>
  <c r="A109" i="1"/>
  <c r="B108" i="1"/>
  <c r="A108" i="1"/>
  <c r="B107" i="1"/>
  <c r="A107" i="1"/>
  <c r="B106" i="1"/>
  <c r="A106" i="1"/>
  <c r="B105" i="1"/>
  <c r="A105" i="1"/>
  <c r="B104" i="1"/>
  <c r="A104" i="1"/>
  <c r="B103" i="1"/>
  <c r="A103" i="1"/>
  <c r="B102" i="1"/>
  <c r="A102" i="1"/>
  <c r="B101" i="1"/>
  <c r="A101" i="1"/>
  <c r="B100" i="1"/>
  <c r="A100" i="1"/>
  <c r="B99" i="1"/>
  <c r="A99" i="1"/>
  <c r="B98" i="1"/>
  <c r="A98" i="1"/>
  <c r="B97" i="1"/>
  <c r="A97" i="1"/>
  <c r="B96" i="1"/>
  <c r="A96" i="1"/>
  <c r="B95" i="1"/>
  <c r="A95" i="1"/>
  <c r="B93" i="1"/>
  <c r="A93" i="1"/>
  <c r="B92" i="1"/>
  <c r="A92" i="1"/>
  <c r="B91" i="1"/>
  <c r="A91" i="1"/>
  <c r="B90" i="1"/>
  <c r="A90" i="1"/>
  <c r="B89" i="1"/>
  <c r="A89" i="1"/>
  <c r="B88" i="1"/>
  <c r="A88" i="1"/>
  <c r="B87" i="1"/>
  <c r="A87" i="1"/>
  <c r="B86" i="1"/>
  <c r="A86" i="1"/>
  <c r="B85" i="1"/>
  <c r="A85" i="1"/>
  <c r="B84" i="1"/>
  <c r="A84" i="1"/>
  <c r="B83" i="1"/>
  <c r="A83" i="1"/>
  <c r="B82" i="1"/>
  <c r="A82" i="1"/>
  <c r="B81" i="1"/>
  <c r="A81" i="1"/>
  <c r="B80" i="1"/>
  <c r="A80" i="1"/>
  <c r="B79" i="1"/>
  <c r="A79" i="1"/>
  <c r="B78" i="1"/>
  <c r="A78" i="1"/>
  <c r="B77" i="1"/>
  <c r="A77" i="1"/>
  <c r="B76" i="1"/>
  <c r="A76" i="1"/>
  <c r="B75" i="1"/>
  <c r="A75" i="1"/>
  <c r="B74" i="1"/>
  <c r="A74" i="1"/>
  <c r="B73" i="1"/>
  <c r="A73" i="1"/>
  <c r="B72" i="1"/>
  <c r="A72" i="1"/>
  <c r="B71" i="1"/>
  <c r="A71" i="1"/>
  <c r="B70" i="1"/>
  <c r="A70" i="1"/>
  <c r="B69" i="1"/>
  <c r="A69" i="1"/>
  <c r="B68" i="1"/>
  <c r="A68" i="1"/>
  <c r="B67" i="1"/>
  <c r="A67" i="1"/>
  <c r="B66" i="1"/>
  <c r="A66" i="1"/>
  <c r="B64" i="1"/>
  <c r="A64" i="1"/>
  <c r="B63" i="1"/>
  <c r="A63" i="1"/>
  <c r="B62" i="1"/>
  <c r="A62" i="1"/>
  <c r="B61" i="1"/>
  <c r="A61" i="1"/>
  <c r="B60" i="1"/>
  <c r="A60" i="1"/>
  <c r="B59" i="1"/>
  <c r="A59" i="1"/>
  <c r="B58" i="1"/>
  <c r="A58" i="1"/>
  <c r="B57" i="1"/>
  <c r="A57" i="1"/>
  <c r="B56" i="1"/>
  <c r="A56" i="1"/>
  <c r="B55" i="1"/>
  <c r="A55" i="1"/>
  <c r="B54" i="1"/>
  <c r="A54" i="1"/>
  <c r="B53" i="1"/>
  <c r="A53" i="1"/>
  <c r="B52" i="1"/>
  <c r="A52" i="1"/>
  <c r="B51" i="1"/>
  <c r="A51" i="1"/>
  <c r="B50" i="1"/>
  <c r="A50" i="1"/>
  <c r="B49" i="1"/>
  <c r="A49" i="1"/>
  <c r="B48" i="1"/>
  <c r="A48" i="1"/>
  <c r="B47" i="1"/>
  <c r="A47" i="1"/>
  <c r="B46" i="1"/>
  <c r="A46" i="1"/>
  <c r="B45" i="1"/>
  <c r="A45" i="1"/>
  <c r="B44" i="1"/>
  <c r="A44" i="1"/>
  <c r="B43" i="1"/>
  <c r="A43" i="1"/>
  <c r="B42" i="1"/>
  <c r="A42" i="1"/>
  <c r="B41" i="1"/>
  <c r="A41" i="1"/>
  <c r="B40" i="1"/>
  <c r="A40" i="1"/>
  <c r="B38" i="1"/>
  <c r="A38" i="1"/>
  <c r="B37" i="1"/>
  <c r="A37" i="1"/>
  <c r="B36" i="1"/>
  <c r="A36" i="1"/>
  <c r="B35" i="1"/>
  <c r="A35" i="1"/>
  <c r="B34" i="1"/>
  <c r="A34" i="1"/>
  <c r="B33" i="1"/>
  <c r="A33" i="1"/>
  <c r="B32" i="1"/>
  <c r="A32" i="1"/>
  <c r="B31" i="1"/>
  <c r="A31" i="1"/>
  <c r="B30" i="1"/>
  <c r="A30" i="1"/>
  <c r="B29" i="1"/>
  <c r="A29" i="1"/>
  <c r="B28" i="1"/>
  <c r="A28" i="1"/>
  <c r="B27" i="1"/>
  <c r="A27" i="1"/>
  <c r="B26" i="1"/>
  <c r="A26" i="1"/>
  <c r="B25" i="1"/>
  <c r="A25" i="1"/>
  <c r="B24" i="1"/>
  <c r="A24" i="1"/>
  <c r="B23" i="1"/>
  <c r="A23" i="1"/>
  <c r="B22" i="1"/>
  <c r="A22" i="1"/>
  <c r="B21" i="1"/>
  <c r="A21" i="1"/>
  <c r="B20" i="1"/>
  <c r="A20" i="1"/>
  <c r="B19" i="1"/>
  <c r="A19" i="1"/>
  <c r="B18" i="1"/>
  <c r="A18" i="1"/>
  <c r="B17" i="1"/>
  <c r="A17" i="1"/>
  <c r="B16" i="1"/>
  <c r="A16" i="1"/>
  <c r="B15" i="1"/>
  <c r="A15" i="1"/>
  <c r="B14" i="1"/>
  <c r="A14" i="1"/>
  <c r="B13" i="1"/>
  <c r="A13" i="1"/>
  <c r="B12" i="1"/>
  <c r="A12" i="1"/>
  <c r="B11" i="1"/>
  <c r="A11" i="1"/>
  <c r="B10" i="1"/>
  <c r="A10" i="1"/>
  <c r="B9" i="1"/>
  <c r="A9" i="1"/>
  <c r="B8" i="1"/>
  <c r="A8" i="1"/>
  <c r="B7" i="1"/>
  <c r="A7" i="1"/>
  <c r="B6" i="1"/>
  <c r="A6" i="1"/>
  <c r="B5" i="1"/>
  <c r="A5" i="1"/>
  <c r="B4" i="1"/>
  <c r="A4" i="1"/>
</calcChain>
</file>

<file path=xl/sharedStrings.xml><?xml version="1.0" encoding="utf-8"?>
<sst xmlns="http://schemas.openxmlformats.org/spreadsheetml/2006/main" count="299" uniqueCount="170">
  <si>
    <t>kód</t>
  </si>
  <si>
    <t>názov</t>
  </si>
  <si>
    <t>PC bez DPH</t>
  </si>
  <si>
    <t>platný od 1.1.2025</t>
  </si>
  <si>
    <t>váha</t>
  </si>
  <si>
    <t>balenie</t>
  </si>
  <si>
    <t>EAN</t>
  </si>
  <si>
    <t>30</t>
  </si>
  <si>
    <t>4744397013736</t>
  </si>
  <si>
    <t>4744397013743</t>
  </si>
  <si>
    <t>4744397013767</t>
  </si>
  <si>
    <t>4744397013774</t>
  </si>
  <si>
    <t>4744397013750</t>
  </si>
  <si>
    <t>4744397013781</t>
  </si>
  <si>
    <t>4744397013798</t>
  </si>
  <si>
    <t>4744397013804</t>
  </si>
  <si>
    <t>50</t>
  </si>
  <si>
    <t>4744397013811</t>
  </si>
  <si>
    <t>4744397013828</t>
  </si>
  <si>
    <t>4744397013842</t>
  </si>
  <si>
    <t>4744397013859</t>
  </si>
  <si>
    <t>4744397013835</t>
  </si>
  <si>
    <t>20</t>
  </si>
  <si>
    <t>4744397013866</t>
  </si>
  <si>
    <t>10</t>
  </si>
  <si>
    <t>4744397013873</t>
  </si>
  <si>
    <t>4744397013897</t>
  </si>
  <si>
    <t>4744397013903</t>
  </si>
  <si>
    <t>4744397013880</t>
  </si>
  <si>
    <t>4744397013941</t>
  </si>
  <si>
    <t>4744397013958</t>
  </si>
  <si>
    <t>4744397013965</t>
  </si>
  <si>
    <t>4744397013972</t>
  </si>
  <si>
    <t>3</t>
  </si>
  <si>
    <t>4744397013989</t>
  </si>
  <si>
    <t>4744397013996</t>
  </si>
  <si>
    <t>4744397034496</t>
  </si>
  <si>
    <t>4744397034397</t>
  </si>
  <si>
    <t>4744397034373</t>
  </si>
  <si>
    <t>4744397034489</t>
  </si>
  <si>
    <t>4744397034366</t>
  </si>
  <si>
    <t>4744397034380</t>
  </si>
  <si>
    <t>18</t>
  </si>
  <si>
    <t>4744397014030</t>
  </si>
  <si>
    <t>4744397014047</t>
  </si>
  <si>
    <t>4744397014054</t>
  </si>
  <si>
    <t>15</t>
  </si>
  <si>
    <t>4744397014061</t>
  </si>
  <si>
    <t>4744397014078</t>
  </si>
  <si>
    <t>4744397014108</t>
  </si>
  <si>
    <t>4744397014092</t>
  </si>
  <si>
    <t>4744397014085</t>
  </si>
  <si>
    <t>4744397014115</t>
  </si>
  <si>
    <t>4744397014122</t>
  </si>
  <si>
    <t>4744397014153</t>
  </si>
  <si>
    <t>4744397014146</t>
  </si>
  <si>
    <t>4744397014139</t>
  </si>
  <si>
    <t>4744397014191</t>
  </si>
  <si>
    <t>5</t>
  </si>
  <si>
    <t>4744397014207</t>
  </si>
  <si>
    <t>4744397014214</t>
  </si>
  <si>
    <t>6</t>
  </si>
  <si>
    <t>4744397014221</t>
  </si>
  <si>
    <t>4744397014238</t>
  </si>
  <si>
    <t>4744397014245</t>
  </si>
  <si>
    <t>4744397034519</t>
  </si>
  <si>
    <t>4744397034533</t>
  </si>
  <si>
    <t>4744397034557</t>
  </si>
  <si>
    <t>4744397034502</t>
  </si>
  <si>
    <t>4744397034526</t>
  </si>
  <si>
    <t>4744397034540</t>
  </si>
  <si>
    <t>4744397014283</t>
  </si>
  <si>
    <t>4744397014290</t>
  </si>
  <si>
    <t>4744397014306</t>
  </si>
  <si>
    <t>4744397014313</t>
  </si>
  <si>
    <t>4744397014320</t>
  </si>
  <si>
    <t>4744397014337</t>
  </si>
  <si>
    <t>4744397014344</t>
  </si>
  <si>
    <t>4744397014351</t>
  </si>
  <si>
    <t>4744397014368</t>
  </si>
  <si>
    <t>1</t>
  </si>
  <si>
    <t>4744397031617</t>
  </si>
  <si>
    <t>4744397031624</t>
  </si>
  <si>
    <t>4744397031631</t>
  </si>
  <si>
    <t>4744397034410</t>
  </si>
  <si>
    <t>4744397034434</t>
  </si>
  <si>
    <t>4744397034458</t>
  </si>
  <si>
    <t>4744397034472</t>
  </si>
  <si>
    <t>4744397034403</t>
  </si>
  <si>
    <t>4744397034427</t>
  </si>
  <si>
    <t>4744397034441</t>
  </si>
  <si>
    <t>4744397034465</t>
  </si>
  <si>
    <t>4744397014375</t>
  </si>
  <si>
    <t>4744397014382</t>
  </si>
  <si>
    <t>4744397014399</t>
  </si>
  <si>
    <t>100</t>
  </si>
  <si>
    <t>4744397014405</t>
  </si>
  <si>
    <t>4744397014412</t>
  </si>
  <si>
    <t>4744397014429</t>
  </si>
  <si>
    <t>4744397014436</t>
  </si>
  <si>
    <t>4744397034359</t>
  </si>
  <si>
    <t>24</t>
  </si>
  <si>
    <t>4744397018861</t>
  </si>
  <si>
    <t>4744397020475</t>
  </si>
  <si>
    <t>4744397018878</t>
  </si>
  <si>
    <t>4744397014443</t>
  </si>
  <si>
    <t>12</t>
  </si>
  <si>
    <t>4744397018885</t>
  </si>
  <si>
    <t>4744397020482</t>
  </si>
  <si>
    <t>4744397018892</t>
  </si>
  <si>
    <t>4744397014450</t>
  </si>
  <si>
    <t>8</t>
  </si>
  <si>
    <t>4744397018908</t>
  </si>
  <si>
    <t>4744397020499</t>
  </si>
  <si>
    <t>4744397018915</t>
  </si>
  <si>
    <t>4744397014467</t>
  </si>
  <si>
    <t>4744397014474</t>
  </si>
  <si>
    <t>4744397018922</t>
  </si>
  <si>
    <t>4744397018939</t>
  </si>
  <si>
    <t>4744397014481</t>
  </si>
  <si>
    <t>4744397014498</t>
  </si>
  <si>
    <t>4744397034601</t>
  </si>
  <si>
    <t>4744397034618</t>
  </si>
  <si>
    <t>4744397034595</t>
  </si>
  <si>
    <t>4</t>
  </si>
  <si>
    <t>4744397013583</t>
  </si>
  <si>
    <t>2</t>
  </si>
  <si>
    <t>4744397013590</t>
  </si>
  <si>
    <t>4744397013606</t>
  </si>
  <si>
    <t>4744397013613</t>
  </si>
  <si>
    <t>4744397013620</t>
  </si>
  <si>
    <t>4744397013637</t>
  </si>
  <si>
    <t>4744397013644</t>
  </si>
  <si>
    <t>4744397013651</t>
  </si>
  <si>
    <t>9</t>
  </si>
  <si>
    <t>4744397014665</t>
  </si>
  <si>
    <t>4744397014672</t>
  </si>
  <si>
    <t>4744397014689</t>
  </si>
  <si>
    <t>4744397014696</t>
  </si>
  <si>
    <t>4744397014702</t>
  </si>
  <si>
    <t>4744397014719</t>
  </si>
  <si>
    <t>4744397014726</t>
  </si>
  <si>
    <t>4744397014733</t>
  </si>
  <si>
    <t>4744397014740</t>
  </si>
  <si>
    <t>4744397018724</t>
  </si>
  <si>
    <t>4744397014757</t>
  </si>
  <si>
    <t>4744397014764</t>
  </si>
  <si>
    <t>4744397014771</t>
  </si>
  <si>
    <t>4744397018731</t>
  </si>
  <si>
    <t>4744397014788</t>
  </si>
  <si>
    <t>4744397014795</t>
  </si>
  <si>
    <t>4744397018748</t>
  </si>
  <si>
    <t>4744397014801</t>
  </si>
  <si>
    <t>4744397014818</t>
  </si>
  <si>
    <t>4744397014825</t>
  </si>
  <si>
    <t>4744397029522</t>
  </si>
  <si>
    <t>4744397029539</t>
  </si>
  <si>
    <t>4744397029553</t>
  </si>
  <si>
    <t>4744397029546</t>
  </si>
  <si>
    <t>4744397014832</t>
  </si>
  <si>
    <t>4744397014849</t>
  </si>
  <si>
    <t>4744397014856</t>
  </si>
  <si>
    <t>4744397014863</t>
  </si>
  <si>
    <t>4744397014870</t>
  </si>
  <si>
    <t>4744397014887</t>
  </si>
  <si>
    <t>4744397014894</t>
  </si>
  <si>
    <t>4744397014900</t>
  </si>
  <si>
    <t>4744397030917</t>
  </si>
  <si>
    <t>4744397030924</t>
  </si>
  <si>
    <t>4744397034281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</si>
</sst>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#,##0.0000\ &quot;€&quot;"/>
    <numFmt numFmtId="166" formatCode="0.0000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rgb="FF0070C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0" fontId="2" fillId="0" borderId="0" xfId="0" applyNumberFormat="1" applyFont="1" applyAlignment="1">
      <alignment horizontal="center" vertical="center"/>
    </xf>
    <xf numFmtId="166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vertical="top"/>
    </xf>
    <xf numFmtId="0" fontId="0" fillId="0" borderId="0" xfId="0" applyAlignment="1">
      <alignment horizontal="right"/>
    </xf>
    <xf numFmtId="0" fontId="0" fillId="2" borderId="0" xfId="0" applyFill="1" applyAlignment="1">
      <alignment horizontal="center" vertical="top"/>
    </xf>
    <xf numFmtId="165" fontId="1" fillId="2" borderId="0" xfId="0" applyNumberFormat="1" applyFont="1" applyFill="1" applyAlignment="1">
      <alignment horizontal="center" vertical="top"/>
    </xf>
    <xf numFmtId="0" fontId="0" fillId="2" borderId="0" xfId="0" applyFill="1" applyAlignment="1">
      <alignment horizontal="right" vertical="top"/>
    </xf>
    <xf numFmtId="0" fontId="0" fillId="0" borderId="0" xfId="0" applyAlignment="1">
      <alignment horizontal="center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57150</xdr:rowOff>
    </xdr:from>
    <xdr:to>
      <xdr:col>1</xdr:col>
      <xdr:colOff>3157360</xdr:colOff>
      <xdr:row>1</xdr:row>
      <xdr:rowOff>133350</xdr:rowOff>
    </xdr:to>
    <xdr:pic>
      <xdr:nvPicPr>
        <xdr:cNvPr id="2" name="Obrázek 1">
          <a:extLst>
            <a:ext uri="{FF2B5EF4-FFF2-40B4-BE49-F238E27FC236}">
              <a16:creationId xmlns="" xmlns:a16="http://schemas.microsoft.com/office/drawing/2014/main" id="{9AD219D6-0984-4908-9C03-2B452075A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57150"/>
          <a:ext cx="307163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7"/>
  <sheetViews>
    <sheetView tabSelected="1" workbookViewId="0">
      <pane ySplit="3" topLeftCell="A4" activePane="bottomLeft" state="frozen"/>
      <selection pane="bottomLeft" activeCell="A4" sqref="A4"/>
    </sheetView>
  </sheetViews>
  <sheetFormatPr defaultRowHeight="15" x14ac:dyDescent="0.25"/>
  <cols>
    <col min="1" max="1" width="25.5703125" customWidth="1"/>
    <col min="2" max="2" width="83.7109375" bestFit="1" customWidth="1"/>
    <col min="3" max="3" width="11" bestFit="1" customWidth="1"/>
    <col min="4" max="4" width="8.140625" style="5" customWidth="1"/>
    <col min="5" max="5" width="9.28515625" style="5" customWidth="1"/>
    <col min="6" max="6" width="18.28515625" style="5" customWidth="1"/>
  </cols>
  <sheetData>
    <row r="1" spans="1:6" ht="48.75" customHeight="1" x14ac:dyDescent="0.25">
      <c r="A1" s="4" t="s">
        <v>3</v>
      </c>
      <c r="B1" s="9"/>
    </row>
    <row r="2" spans="1:6" x14ac:dyDescent="0.25">
      <c r="B2" s="9"/>
      <c r="C2" s="1"/>
    </row>
    <row r="3" spans="1:6" s="3" customFormat="1" ht="30" customHeight="1" x14ac:dyDescent="0.25">
      <c r="A3" s="6" t="s">
        <v>0</v>
      </c>
      <c r="B3" s="6" t="s">
        <v>1</v>
      </c>
      <c r="C3" s="7" t="s">
        <v>2</v>
      </c>
      <c r="D3" s="8" t="s">
        <v>4</v>
      </c>
      <c r="E3" s="8" t="s">
        <v>5</v>
      </c>
      <c r="F3" s="8" t="s">
        <v>6</v>
      </c>
    </row>
    <row r="4" spans="1:6" x14ac:dyDescent="0.25">
      <c r="A4" t="str">
        <f>"MAA1016A10"</f>
        <v>MAA1016A10</v>
      </c>
      <c r="B4" t="str">
        <f>"Univerzální řadová svorka OTL 16-1xAl/Cu 1,5-16mm² 1500V šedá"</f>
        <v>Univerzální řadová svorka OTL 16-1xAl/Cu 1,5-16mm² 1500V šedá</v>
      </c>
      <c r="C4" s="2">
        <v>3.2733224999999999</v>
      </c>
      <c r="D4" s="5">
        <v>1.7000000000000001E-2</v>
      </c>
      <c r="E4" s="5" t="s">
        <v>7</v>
      </c>
      <c r="F4" s="5" t="s">
        <v>8</v>
      </c>
    </row>
    <row r="5" spans="1:6" x14ac:dyDescent="0.25">
      <c r="A5" t="str">
        <f>"MAA1016B10"</f>
        <v>MAA1016B10</v>
      </c>
      <c r="B5" t="str">
        <f>"Univerzální řadová svorka OTL 16-1xAl/Cu 1,5-16mm² 1500V modrá"</f>
        <v>Univerzální řadová svorka OTL 16-1xAl/Cu 1,5-16mm² 1500V modrá</v>
      </c>
      <c r="C5" s="2">
        <v>3.2733224999999999</v>
      </c>
      <c r="D5" s="5">
        <v>1.7000000000000001E-2</v>
      </c>
      <c r="E5" s="5" t="s">
        <v>7</v>
      </c>
      <c r="F5" s="5" t="s">
        <v>9</v>
      </c>
    </row>
    <row r="6" spans="1:6" x14ac:dyDescent="0.25">
      <c r="A6" t="str">
        <f>"MAA1016R10"</f>
        <v>MAA1016R10</v>
      </c>
      <c r="B6" t="str">
        <f>"Univerzální řadová svorka OTL 16-1xAl/Cu 1,5-16mm² 1500V červená"</f>
        <v>Univerzální řadová svorka OTL 16-1xAl/Cu 1,5-16mm² 1500V červená</v>
      </c>
      <c r="C6" s="2">
        <v>3.5413874999999999</v>
      </c>
      <c r="D6" s="5">
        <v>1.7000000000000001E-2</v>
      </c>
      <c r="E6" s="5" t="s">
        <v>7</v>
      </c>
      <c r="F6" s="5" t="s">
        <v>10</v>
      </c>
    </row>
    <row r="7" spans="1:6" x14ac:dyDescent="0.25">
      <c r="A7" t="str">
        <f>"MAA1016S10"</f>
        <v>MAA1016S10</v>
      </c>
      <c r="B7" t="str">
        <f>"Univerzální řadová svorka OTL 16-1xAl/Cu 1,5-16mm² 1500V černá"</f>
        <v>Univerzální řadová svorka OTL 16-1xAl/Cu 1,5-16mm² 1500V černá</v>
      </c>
      <c r="C7" s="2">
        <v>3.5413874999999999</v>
      </c>
      <c r="D7" s="5">
        <v>1.7000000000000001E-2</v>
      </c>
      <c r="E7" s="5" t="s">
        <v>7</v>
      </c>
      <c r="F7" s="5" t="s">
        <v>11</v>
      </c>
    </row>
    <row r="8" spans="1:6" x14ac:dyDescent="0.25">
      <c r="A8" t="str">
        <f>"MAA1016Y10"</f>
        <v>MAA1016Y10</v>
      </c>
      <c r="B8" t="str">
        <f>"Univerzální řadová svorka OTL 16-1xAl/Cu 1,5-16mm² 1500V zel/žlutá"</f>
        <v>Univerzální řadová svorka OTL 16-1xAl/Cu 1,5-16mm² 1500V zel/žlutá</v>
      </c>
      <c r="C8" s="2">
        <v>3.2733224999999999</v>
      </c>
      <c r="D8" s="5">
        <v>1.7000000000000001E-2</v>
      </c>
      <c r="E8" s="5" t="s">
        <v>7</v>
      </c>
      <c r="F8" s="5" t="s">
        <v>12</v>
      </c>
    </row>
    <row r="9" spans="1:6" x14ac:dyDescent="0.25">
      <c r="A9" t="str">
        <f>"MAA1035A10"</f>
        <v>MAA1035A10</v>
      </c>
      <c r="B9" t="str">
        <f>"Univerzální řadová svorka OTL 35-1xAl/Cu 2,5-35mm² 1500V šedá"</f>
        <v>Univerzální řadová svorka OTL 35-1xAl/Cu 2,5-35mm² 1500V šedá</v>
      </c>
      <c r="C9" s="2">
        <v>3.3500249999999996</v>
      </c>
      <c r="D9" s="5">
        <v>2.7E-2</v>
      </c>
      <c r="E9" s="5" t="s">
        <v>7</v>
      </c>
      <c r="F9" s="5" t="s">
        <v>13</v>
      </c>
    </row>
    <row r="10" spans="1:6" x14ac:dyDescent="0.25">
      <c r="A10" t="str">
        <f>"MAA1035B10"</f>
        <v>MAA1035B10</v>
      </c>
      <c r="B10" t="str">
        <f>"Univerzální řadová svorka OTL 35-1xAl/Cu 2,5-35mm² 1500V modrá"</f>
        <v>Univerzální řadová svorka OTL 35-1xAl/Cu 2,5-35mm² 1500V modrá</v>
      </c>
      <c r="C10" s="2">
        <v>3.3500249999999996</v>
      </c>
      <c r="D10" s="5">
        <v>2.7E-2</v>
      </c>
      <c r="E10" s="5" t="s">
        <v>7</v>
      </c>
      <c r="F10" s="5" t="s">
        <v>14</v>
      </c>
    </row>
    <row r="11" spans="1:6" x14ac:dyDescent="0.25">
      <c r="A11" t="str">
        <f>"MAA1035Y10"</f>
        <v>MAA1035Y10</v>
      </c>
      <c r="B11" t="str">
        <f>"Univerzální řadová svorka OTL 35-1xAl/Cu 2,5-35mm² 1500V zel/žlutá"</f>
        <v>Univerzální řadová svorka OTL 35-1xAl/Cu 2,5-35mm² 1500V zel/žlutá</v>
      </c>
      <c r="C11" s="2">
        <v>3.3500249999999996</v>
      </c>
      <c r="D11" s="5">
        <v>2.7E-2</v>
      </c>
      <c r="E11" s="5" t="s">
        <v>7</v>
      </c>
      <c r="F11" s="5" t="s">
        <v>15</v>
      </c>
    </row>
    <row r="12" spans="1:6" x14ac:dyDescent="0.25">
      <c r="A12" t="str">
        <f>"MAA1050A10"</f>
        <v>MAA1050A10</v>
      </c>
      <c r="B12" t="str">
        <f>"Univerzální řadová svorka OTL 50-1xAl/Cu 1,5-50mm² 1500V šedá"</f>
        <v>Univerzální řadová svorka OTL 50-1xAl/Cu 1,5-50mm² 1500V šedá</v>
      </c>
      <c r="C12" s="2">
        <v>3.3882974999999997</v>
      </c>
      <c r="D12" s="5">
        <v>0.03</v>
      </c>
      <c r="E12" s="5" t="s">
        <v>16</v>
      </c>
      <c r="F12" s="5" t="s">
        <v>17</v>
      </c>
    </row>
    <row r="13" spans="1:6" x14ac:dyDescent="0.25">
      <c r="A13" t="str">
        <f>"MAA1050B10"</f>
        <v>MAA1050B10</v>
      </c>
      <c r="B13" t="str">
        <f>"Univerzální řadová svorka OTL 50-1xAl/Cu 1,5-50mm² 1500V modrá"</f>
        <v>Univerzální řadová svorka OTL 50-1xAl/Cu 1,5-50mm² 1500V modrá</v>
      </c>
      <c r="C13" s="2">
        <v>3.6179324999999998</v>
      </c>
      <c r="D13" s="5">
        <v>0.03</v>
      </c>
      <c r="E13" s="5" t="s">
        <v>7</v>
      </c>
      <c r="F13" s="5" t="s">
        <v>18</v>
      </c>
    </row>
    <row r="14" spans="1:6" x14ac:dyDescent="0.25">
      <c r="A14" t="str">
        <f>"MAA1050R10"</f>
        <v>MAA1050R10</v>
      </c>
      <c r="B14" t="str">
        <f>"Univerzální řadová svorka OTL 50-1xAl/Cu 1,5-50mm² 1500V červená"</f>
        <v>Univerzální řadová svorka OTL 50-1xAl/Cu 1,5-50mm² 1500V červená</v>
      </c>
      <c r="C14" s="2">
        <v>3.6179324999999998</v>
      </c>
      <c r="D14" s="5">
        <v>0.03</v>
      </c>
      <c r="E14" s="5" t="s">
        <v>7</v>
      </c>
      <c r="F14" s="5" t="s">
        <v>19</v>
      </c>
    </row>
    <row r="15" spans="1:6" x14ac:dyDescent="0.25">
      <c r="A15" t="str">
        <f>"MAA1050S10"</f>
        <v>MAA1050S10</v>
      </c>
      <c r="B15" t="str">
        <f>"Univerzální řadová svorka OTL 50-1xAl/Cu 1,5-50mm² 1500V černá"</f>
        <v>Univerzální řadová svorka OTL 50-1xAl/Cu 1,5-50mm² 1500V černá</v>
      </c>
      <c r="C15" s="2">
        <v>3.6179324999999998</v>
      </c>
      <c r="D15" s="5">
        <v>0.03</v>
      </c>
      <c r="E15" s="5" t="s">
        <v>7</v>
      </c>
      <c r="F15" s="5" t="s">
        <v>20</v>
      </c>
    </row>
    <row r="16" spans="1:6" x14ac:dyDescent="0.25">
      <c r="A16" t="str">
        <f>"MAA1050Y10"</f>
        <v>MAA1050Y10</v>
      </c>
      <c r="B16" t="str">
        <f>"Univerzální řadová svorka OTL 50-1xAl/Cu 1,5-50mm² 1500V zel/žlutá"</f>
        <v>Univerzální řadová svorka OTL 50-1xAl/Cu 1,5-50mm² 1500V zel/žlutá</v>
      </c>
      <c r="C16" s="2">
        <v>3.6179324999999998</v>
      </c>
      <c r="D16" s="5">
        <v>0.03</v>
      </c>
      <c r="E16" s="5" t="s">
        <v>7</v>
      </c>
      <c r="F16" s="5" t="s">
        <v>21</v>
      </c>
    </row>
    <row r="17" spans="1:6" x14ac:dyDescent="0.25">
      <c r="A17" t="str">
        <f>"MAA1095A10"</f>
        <v>MAA1095A10</v>
      </c>
      <c r="B17" t="str">
        <f>"Univerzální řadová svorka OTL 95-1xAl/Cu 6-95mm² 1500V šedá"</f>
        <v>Univerzální řadová svorka OTL 95-1xAl/Cu 6-95mm² 1500V šedá</v>
      </c>
      <c r="C17" s="2">
        <v>7.3316249999999998</v>
      </c>
      <c r="D17" s="5">
        <v>6.5000000000000002E-2</v>
      </c>
      <c r="E17" s="5" t="s">
        <v>22</v>
      </c>
      <c r="F17" s="5" t="s">
        <v>23</v>
      </c>
    </row>
    <row r="18" spans="1:6" x14ac:dyDescent="0.25">
      <c r="A18" t="str">
        <f>"MAA1095B10"</f>
        <v>MAA1095B10</v>
      </c>
      <c r="B18" t="str">
        <f>"Univerzální řadová svorka OTL 95-1xAl/Cu 6-95mm² 1500V modrá"</f>
        <v>Univerzální řadová svorka OTL 95-1xAl/Cu 6-95mm² 1500V modrá</v>
      </c>
      <c r="C18" s="2">
        <v>7.3316249999999998</v>
      </c>
      <c r="D18" s="5">
        <v>6.5000000000000002E-2</v>
      </c>
      <c r="E18" s="5" t="s">
        <v>24</v>
      </c>
      <c r="F18" s="5" t="s">
        <v>25</v>
      </c>
    </row>
    <row r="19" spans="1:6" x14ac:dyDescent="0.25">
      <c r="A19" t="str">
        <f>"MAA1095R10"</f>
        <v>MAA1095R10</v>
      </c>
      <c r="B19" t="str">
        <f>"Univerzální řadová svorka OTL 95-1xAl/Cu 6-95mm² 1500V červená"</f>
        <v>Univerzální řadová svorka OTL 95-1xAl/Cu 6-95mm² 1500V červená</v>
      </c>
      <c r="C19" s="2">
        <v>7.3316249999999998</v>
      </c>
      <c r="D19" s="5">
        <v>6.5000000000000002E-2</v>
      </c>
      <c r="E19" s="5" t="s">
        <v>24</v>
      </c>
      <c r="F19" s="5" t="s">
        <v>26</v>
      </c>
    </row>
    <row r="20" spans="1:6" x14ac:dyDescent="0.25">
      <c r="A20" t="str">
        <f>"MAA1095S10"</f>
        <v>MAA1095S10</v>
      </c>
      <c r="B20" t="str">
        <f>"Univerzální řadová svorka OTL 95-1xAl/Cu 6-95mm² 1500V černá"</f>
        <v>Univerzální řadová svorka OTL 95-1xAl/Cu 6-95mm² 1500V černá</v>
      </c>
      <c r="C20" s="2">
        <v>7.3316249999999998</v>
      </c>
      <c r="D20" s="5">
        <v>6.5000000000000002E-2</v>
      </c>
      <c r="E20" s="5" t="s">
        <v>24</v>
      </c>
      <c r="F20" s="5" t="s">
        <v>27</v>
      </c>
    </row>
    <row r="21" spans="1:6" x14ac:dyDescent="0.25">
      <c r="A21" t="str">
        <f>"MAA1095Y10"</f>
        <v>MAA1095Y10</v>
      </c>
      <c r="B21" t="str">
        <f>"Univerzální řadová svorka OTL 95-1xAl/Cu 6-95mm² 1500V zel/žlutá"</f>
        <v>Univerzální řadová svorka OTL 95-1xAl/Cu 6-95mm² 1500V zel/žlutá</v>
      </c>
      <c r="C21" s="2">
        <v>7.3316249999999998</v>
      </c>
      <c r="D21" s="5">
        <v>6.5000000000000002E-2</v>
      </c>
      <c r="E21" s="5" t="s">
        <v>24</v>
      </c>
      <c r="F21" s="5" t="s">
        <v>28</v>
      </c>
    </row>
    <row r="22" spans="1:6" x14ac:dyDescent="0.25">
      <c r="A22" t="str">
        <f>"MAA1150A10"</f>
        <v>MAA1150A10</v>
      </c>
      <c r="B22" t="str">
        <f>"Univerzální řadová svorka OTL 150-1xAl/Cu 25-150mm² 1500V šedá"</f>
        <v>Univerzální řadová svorka OTL 150-1xAl/Cu 25-150mm² 1500V šedá</v>
      </c>
      <c r="C22" s="2">
        <v>12.0980475</v>
      </c>
      <c r="D22" s="5">
        <v>0.1</v>
      </c>
      <c r="E22" s="5" t="s">
        <v>22</v>
      </c>
      <c r="F22" s="5" t="s">
        <v>29</v>
      </c>
    </row>
    <row r="23" spans="1:6" x14ac:dyDescent="0.25">
      <c r="A23" t="str">
        <f>"MAA1150B10"</f>
        <v>MAA1150B10</v>
      </c>
      <c r="B23" t="str">
        <f>"Univerzální řadová svorka OTL 150-1xAl/Cu 25-150mm² 1500V modrá"</f>
        <v>Univerzální řadová svorka OTL 150-1xAl/Cu 25-150mm² 1500V modrá</v>
      </c>
      <c r="C23" s="2">
        <v>12.0980475</v>
      </c>
      <c r="D23" s="5">
        <v>0.1</v>
      </c>
      <c r="E23" s="5" t="s">
        <v>24</v>
      </c>
      <c r="F23" s="5" t="s">
        <v>30</v>
      </c>
    </row>
    <row r="24" spans="1:6" x14ac:dyDescent="0.25">
      <c r="A24" t="str">
        <f>"MAA1150Y10"</f>
        <v>MAA1150Y10</v>
      </c>
      <c r="B24" t="str">
        <f>"Univerzální řadová svorka OTL 150-1xAl/Cu 25-150mm² 1500V zel/žlutá"</f>
        <v>Univerzální řadová svorka OTL 150-1xAl/Cu 25-150mm² 1500V zel/žlutá</v>
      </c>
      <c r="C24" s="2">
        <v>12.0980475</v>
      </c>
      <c r="D24" s="5">
        <v>0.1</v>
      </c>
      <c r="E24" s="5" t="s">
        <v>24</v>
      </c>
      <c r="F24" s="5" t="s">
        <v>31</v>
      </c>
    </row>
    <row r="25" spans="1:6" x14ac:dyDescent="0.25">
      <c r="A25" t="str">
        <f>"MAA1240A10"</f>
        <v>MAA1240A10</v>
      </c>
      <c r="B25" t="str">
        <f>"Univerzální řadová svorka OTL 240-1xAl/Cu 35-240mm² 1500V šedá"</f>
        <v>Univerzální řadová svorka OTL 240-1xAl/Cu 35-240mm² 1500V šedá</v>
      </c>
      <c r="C25" s="2">
        <v>18.3385125</v>
      </c>
      <c r="D25" s="5">
        <v>0.19500000000000001</v>
      </c>
      <c r="E25" s="5" t="s">
        <v>24</v>
      </c>
      <c r="F25" s="5" t="s">
        <v>32</v>
      </c>
    </row>
    <row r="26" spans="1:6" x14ac:dyDescent="0.25">
      <c r="A26" t="str">
        <f>"MAA1240B10"</f>
        <v>MAA1240B10</v>
      </c>
      <c r="B26" t="str">
        <f>"Univerzální řadová svorka OTL 240-1xAl/Cu 35-240mm² 1500V modrá"</f>
        <v>Univerzální řadová svorka OTL 240-1xAl/Cu 35-240mm² 1500V modrá</v>
      </c>
      <c r="C26" s="2">
        <v>18.3385125</v>
      </c>
      <c r="D26" s="5">
        <v>0.19500000000000001</v>
      </c>
      <c r="E26" s="5" t="s">
        <v>33</v>
      </c>
      <c r="F26" s="5" t="s">
        <v>34</v>
      </c>
    </row>
    <row r="27" spans="1:6" x14ac:dyDescent="0.25">
      <c r="A27" t="str">
        <f>"MAA1240Y10"</f>
        <v>MAA1240Y10</v>
      </c>
      <c r="B27" t="str">
        <f>"Univerzální řadová svorka OTL 240-1xAl/Cu 35-240mm² 1500V zel/žlutá"</f>
        <v>Univerzální řadová svorka OTL 240-1xAl/Cu 35-240mm² 1500V zel/žlutá</v>
      </c>
      <c r="C27" s="2">
        <v>18.3385125</v>
      </c>
      <c r="D27" s="5">
        <v>0.19500000000000001</v>
      </c>
      <c r="E27" s="5" t="s">
        <v>33</v>
      </c>
      <c r="F27" s="5" t="s">
        <v>35</v>
      </c>
    </row>
    <row r="28" spans="1:6" x14ac:dyDescent="0.25">
      <c r="A28" t="str">
        <f>"MAA1035S10"</f>
        <v>MAA1035S10</v>
      </c>
      <c r="B28" t="str">
        <f>"Univerzální řadová svorka OTL 35-1xAl/Cu 2,5-35mm² 1500V černá"</f>
        <v>Univerzální řadová svorka OTL 35-1xAl/Cu 2,5-35mm² 1500V černá</v>
      </c>
      <c r="C28" s="2">
        <v>3.6562049999999999</v>
      </c>
      <c r="D28" s="5">
        <v>2.7E-2</v>
      </c>
      <c r="E28" s="5" t="s">
        <v>7</v>
      </c>
      <c r="F28" s="5" t="s">
        <v>36</v>
      </c>
    </row>
    <row r="29" spans="1:6" x14ac:dyDescent="0.25">
      <c r="A29" t="str">
        <f>"MAA1240S10"</f>
        <v>MAA1240S10</v>
      </c>
      <c r="B29" t="str">
        <f>"Univerzální řadová svorka OTL 240-1xAl/Cu 35-240mm² 1500V černá"</f>
        <v>Univerzální řadová svorka OTL 240-1xAl/Cu 35-240mm² 1500V černá</v>
      </c>
      <c r="C29" s="2">
        <v>21.688537499999999</v>
      </c>
      <c r="D29" s="5">
        <v>0.19400000000000001</v>
      </c>
      <c r="E29" s="5" t="s">
        <v>33</v>
      </c>
      <c r="F29" s="5" t="s">
        <v>37</v>
      </c>
    </row>
    <row r="30" spans="1:6" x14ac:dyDescent="0.25">
      <c r="A30" t="str">
        <f>"MAA1150S10"</f>
        <v>MAA1150S10</v>
      </c>
      <c r="B30" t="str">
        <f>"Univerzální řadová svorka OTL 150-1xAl/Cu 25-150mm² 1500V černá"</f>
        <v>Univerzální řadová svorka OTL 150-1xAl/Cu 25-150mm² 1500V černá</v>
      </c>
      <c r="C30" s="2">
        <v>13.380569999999999</v>
      </c>
      <c r="D30" s="5">
        <v>0.10299999999999999</v>
      </c>
      <c r="E30" s="5" t="s">
        <v>24</v>
      </c>
      <c r="F30" s="5" t="s">
        <v>38</v>
      </c>
    </row>
    <row r="31" spans="1:6" x14ac:dyDescent="0.25">
      <c r="A31" t="str">
        <f>"MAA1035R10"</f>
        <v>MAA1035R10</v>
      </c>
      <c r="B31" t="str">
        <f>"Univerzální řadová svorka OTL 35-1xAl/Cu 2,5-35mm² 1500V červená"</f>
        <v>Univerzální řadová svorka OTL 35-1xAl/Cu 2,5-35mm² 1500V červená</v>
      </c>
      <c r="C31" s="2">
        <v>3.6562049999999999</v>
      </c>
      <c r="D31" s="5">
        <v>2.7E-2</v>
      </c>
      <c r="E31" s="5" t="s">
        <v>7</v>
      </c>
      <c r="F31" s="5" t="s">
        <v>39</v>
      </c>
    </row>
    <row r="32" spans="1:6" x14ac:dyDescent="0.25">
      <c r="A32" t="str">
        <f>"MAA1150R10"</f>
        <v>MAA1150R10</v>
      </c>
      <c r="B32" t="str">
        <f>"Univerzální řadová svorka OTL 150-1xAl/Cu 25-150mm² 1500V červená"</f>
        <v>Univerzální řadová svorka OTL 150-1xAl/Cu 25-150mm² 1500V červená</v>
      </c>
      <c r="C32" s="2">
        <v>13.380569999999999</v>
      </c>
      <c r="D32" s="5">
        <v>0.10299999999999999</v>
      </c>
      <c r="E32" s="5" t="s">
        <v>24</v>
      </c>
      <c r="F32" s="5" t="s">
        <v>40</v>
      </c>
    </row>
    <row r="33" spans="1:6" x14ac:dyDescent="0.25">
      <c r="A33" t="str">
        <f>"MAA1240R10"</f>
        <v>MAA1240R10</v>
      </c>
      <c r="B33" t="str">
        <f>"Univerzální řadová svorka OTL 240-1xAl/Cu 35-240mm² 1500V červená"</f>
        <v>Univerzální řadová svorka OTL 240-1xAl/Cu 35-240mm² 1500V červená</v>
      </c>
      <c r="C33" s="2">
        <v>21.688537499999999</v>
      </c>
      <c r="D33" s="5">
        <v>0.19400000000000001</v>
      </c>
      <c r="E33" s="5" t="s">
        <v>33</v>
      </c>
      <c r="F33" s="5" t="s">
        <v>41</v>
      </c>
    </row>
    <row r="34" spans="1:6" x14ac:dyDescent="0.25">
      <c r="A34" t="str">
        <f>"MAA1300A10"</f>
        <v>MAA1300A10</v>
      </c>
      <c r="B34" t="str">
        <f>"Univerzální řadová svorka OTL 300-1xAl/Cu 95-300mm² 1500V šedá"</f>
        <v>Univerzální řadová svorka OTL 300-1xAl/Cu 95-300mm² 1500V šedá</v>
      </c>
      <c r="C34" s="2">
        <v>37.576822499999999</v>
      </c>
    </row>
    <row r="35" spans="1:6" x14ac:dyDescent="0.25">
      <c r="A35" t="str">
        <f>"MAA1300B10"</f>
        <v>MAA1300B10</v>
      </c>
      <c r="B35" t="str">
        <f>"Univerzální řadová svorka OTL 300-1xAl/Cu 95-300mm² 1500V modrá"</f>
        <v>Univerzální řadová svorka OTL 300-1xAl/Cu 95-300mm² 1500V modrá</v>
      </c>
      <c r="C35" s="2">
        <v>37.576822499999999</v>
      </c>
    </row>
    <row r="36" spans="1:6" x14ac:dyDescent="0.25">
      <c r="A36" t="str">
        <f>"MAA1300R10"</f>
        <v>MAA1300R10</v>
      </c>
      <c r="B36" t="str">
        <f>"Univerzální řadová svorka OTL 300-1xAl/Cu 95-300mm² 1500V červená"</f>
        <v>Univerzální řadová svorka OTL 300-1xAl/Cu 95-300mm² 1500V červená</v>
      </c>
      <c r="C36" s="2">
        <v>37.576822499999999</v>
      </c>
    </row>
    <row r="37" spans="1:6" x14ac:dyDescent="0.25">
      <c r="A37" t="str">
        <f>"MAA1300S10"</f>
        <v>MAA1300S10</v>
      </c>
      <c r="B37" t="str">
        <f>"Univerzální řadová svorka OTL 300-1xAl/Cu 95-300mm² 1500V černá"</f>
        <v>Univerzální řadová svorka OTL 300-1xAl/Cu 95-300mm² 1500V černá</v>
      </c>
      <c r="C37" s="2">
        <v>37.576822499999999</v>
      </c>
    </row>
    <row r="38" spans="1:6" x14ac:dyDescent="0.25">
      <c r="A38" t="str">
        <f>"MAA1300Y10"</f>
        <v>MAA1300Y10</v>
      </c>
      <c r="B38" t="str">
        <f>"Univerzální řadová svorka OTL 300-1xAl/Cu 95-300mm² 1500V zel/žlutá"</f>
        <v>Univerzální řadová svorka OTL 300-1xAl/Cu 95-300mm² 1500V zel/žlutá</v>
      </c>
      <c r="C38" s="2">
        <v>37.576822499999999</v>
      </c>
    </row>
    <row r="39" spans="1:6" x14ac:dyDescent="0.25">
      <c r="D39"/>
      <c r="E39"/>
      <c r="F39"/>
    </row>
    <row r="40" spans="1:6" x14ac:dyDescent="0.25">
      <c r="A40" t="str">
        <f>"MAA2035A10"</f>
        <v>MAA2035A10</v>
      </c>
      <c r="B40" t="str">
        <f>"Univerzální řadová svorka OTL 35-2xAl/Cu 2,5-35mm² 1500V šedá"</f>
        <v>Univerzální řadová svorka OTL 35-2xAl/Cu 2,5-35mm² 1500V šedá</v>
      </c>
      <c r="C40" s="2">
        <v>7.2933525000000001</v>
      </c>
      <c r="D40" s="5">
        <v>4.3999999999999997E-2</v>
      </c>
      <c r="E40" s="5" t="s">
        <v>42</v>
      </c>
      <c r="F40" s="5" t="s">
        <v>43</v>
      </c>
    </row>
    <row r="41" spans="1:6" x14ac:dyDescent="0.25">
      <c r="A41" t="str">
        <f>"MAA2035B10"</f>
        <v>MAA2035B10</v>
      </c>
      <c r="B41" t="str">
        <f>"Univerzální řadová svorka OTL 35-2xAl/Cu 2,5-35mm² 1500V modrá"</f>
        <v>Univerzální řadová svorka OTL 35-2xAl/Cu 2,5-35mm² 1500V modrá</v>
      </c>
      <c r="C41" s="2">
        <v>7.2933525000000001</v>
      </c>
      <c r="D41" s="5">
        <v>4.3999999999999997E-2</v>
      </c>
      <c r="E41" s="5" t="s">
        <v>42</v>
      </c>
      <c r="F41" s="5" t="s">
        <v>44</v>
      </c>
    </row>
    <row r="42" spans="1:6" x14ac:dyDescent="0.25">
      <c r="A42" t="str">
        <f>"MAA2035Y10"</f>
        <v>MAA2035Y10</v>
      </c>
      <c r="B42" t="str">
        <f>"Univerzální řadová svorka OTL 35-2xAl/Cu 2,5-35mm² 1500V zel/žlutá"</f>
        <v>Univerzální řadová svorka OTL 35-2xAl/Cu 2,5-35mm² 1500V zel/žlutá</v>
      </c>
      <c r="C42" s="2">
        <v>7.2933525000000001</v>
      </c>
      <c r="D42" s="5">
        <v>4.3999999999999997E-2</v>
      </c>
      <c r="E42" s="5" t="s">
        <v>42</v>
      </c>
      <c r="F42" s="5" t="s">
        <v>45</v>
      </c>
    </row>
    <row r="43" spans="1:6" x14ac:dyDescent="0.25">
      <c r="A43" t="str">
        <f>"MAA2050A10"</f>
        <v>MAA2050A10</v>
      </c>
      <c r="B43" t="str">
        <f>"Univerzální řadová svorka OTL 50-2xAl/Cu 1,5-50mm² 1500V šedá"</f>
        <v>Univerzální řadová svorka OTL 50-2xAl/Cu 1,5-50mm² 1500V šedá</v>
      </c>
      <c r="C43" s="2">
        <v>7.1975924999999989</v>
      </c>
      <c r="D43" s="5">
        <v>7.0599999999999996E-2</v>
      </c>
      <c r="E43" s="5" t="s">
        <v>46</v>
      </c>
      <c r="F43" s="5" t="s">
        <v>47</v>
      </c>
    </row>
    <row r="44" spans="1:6" x14ac:dyDescent="0.25">
      <c r="A44" t="str">
        <f>"MAA2050B10"</f>
        <v>MAA2050B10</v>
      </c>
      <c r="B44" t="str">
        <f>"Univerzální řadová svorka OTL 50-2xAl/Cu 1,5-50mm² 1500V modrá"</f>
        <v>Univerzální řadová svorka OTL 50-2xAl/Cu 1,5-50mm² 1500V modrá</v>
      </c>
      <c r="C44" s="2">
        <v>7.1975924999999989</v>
      </c>
      <c r="D44" s="5">
        <v>7.0599999999999996E-2</v>
      </c>
      <c r="E44" s="5" t="s">
        <v>46</v>
      </c>
      <c r="F44" s="5" t="s">
        <v>48</v>
      </c>
    </row>
    <row r="45" spans="1:6" x14ac:dyDescent="0.25">
      <c r="A45" t="str">
        <f>"MAA2050R10"</f>
        <v>MAA2050R10</v>
      </c>
      <c r="B45" t="str">
        <f>"Univerzální řadová svorka OTL 50-2xAl/Cu 1,5-50mm² 1500V červená"</f>
        <v>Univerzální řadová svorka OTL 50-2xAl/Cu 1,5-50mm² 1500V červená</v>
      </c>
      <c r="C45" s="2">
        <v>7.1975924999999989</v>
      </c>
      <c r="D45" s="5">
        <v>7.0599999999999996E-2</v>
      </c>
      <c r="E45" s="5" t="s">
        <v>46</v>
      </c>
      <c r="F45" s="5" t="s">
        <v>49</v>
      </c>
    </row>
    <row r="46" spans="1:6" x14ac:dyDescent="0.25">
      <c r="A46" t="str">
        <f>"MAA2050S10"</f>
        <v>MAA2050S10</v>
      </c>
      <c r="B46" t="str">
        <f>"Univerzální řadová svorka OTL 50-2xAl/Cu 1,5-50mm² 1500V černá"</f>
        <v>Univerzální řadová svorka OTL 50-2xAl/Cu 1,5-50mm² 1500V černá</v>
      </c>
      <c r="C46" s="2">
        <v>7.1975924999999989</v>
      </c>
      <c r="D46" s="5">
        <v>7.0599999999999996E-2</v>
      </c>
      <c r="E46" s="5" t="s">
        <v>46</v>
      </c>
      <c r="F46" s="5" t="s">
        <v>50</v>
      </c>
    </row>
    <row r="47" spans="1:6" x14ac:dyDescent="0.25">
      <c r="A47" t="str">
        <f>"MAA2050Y10"</f>
        <v>MAA2050Y10</v>
      </c>
      <c r="B47" t="str">
        <f>"Univerzální řadová svorka OTL 50-2xAl/Cu 1,5-50mm² 1500V zel/žlutá"</f>
        <v>Univerzální řadová svorka OTL 50-2xAl/Cu 1,5-50mm² 1500V zel/žlutá</v>
      </c>
      <c r="C47" s="2">
        <v>7.1975924999999989</v>
      </c>
      <c r="D47" s="5">
        <v>7.0599999999999996E-2</v>
      </c>
      <c r="E47" s="5" t="s">
        <v>46</v>
      </c>
      <c r="F47" s="5" t="s">
        <v>51</v>
      </c>
    </row>
    <row r="48" spans="1:6" x14ac:dyDescent="0.25">
      <c r="A48" t="str">
        <f>"MAA2095A10"</f>
        <v>MAA2095A10</v>
      </c>
      <c r="B48" t="str">
        <f>"Univerzální řadová svorka OTL 95-2xAl/Cu 6-95mm² 1500V šedá"</f>
        <v>Univerzální řadová svorka OTL 95-2xAl/Cu 6-95mm² 1500V šedá</v>
      </c>
      <c r="C48" s="2">
        <v>14.108062499999999</v>
      </c>
      <c r="D48" s="5">
        <v>0.125</v>
      </c>
      <c r="E48" s="5" t="s">
        <v>7</v>
      </c>
      <c r="F48" s="5" t="s">
        <v>52</v>
      </c>
    </row>
    <row r="49" spans="1:6" x14ac:dyDescent="0.25">
      <c r="A49" t="str">
        <f>"MAA2095B10"</f>
        <v>MAA2095B10</v>
      </c>
      <c r="B49" t="str">
        <f>"Univerzální řadová svorka OTL 95-2xAl/Cu 6-95mm² 1500V modrá"</f>
        <v>Univerzální řadová svorka OTL 95-2xAl/Cu 6-95mm² 1500V modrá</v>
      </c>
      <c r="C49" s="2">
        <v>14.108062499999999</v>
      </c>
      <c r="D49" s="5">
        <v>0.125</v>
      </c>
      <c r="E49" s="5" t="s">
        <v>46</v>
      </c>
      <c r="F49" s="5" t="s">
        <v>53</v>
      </c>
    </row>
    <row r="50" spans="1:6" x14ac:dyDescent="0.25">
      <c r="A50" t="str">
        <f>"MAA2095R10"</f>
        <v>MAA2095R10</v>
      </c>
      <c r="B50" t="str">
        <f>"Univerzální řadová svorka OTL 95-2xAl/Cu 6-95mm² 1500V červená"</f>
        <v>Univerzální řadová svorka OTL 95-2xAl/Cu 6-95mm² 1500V červená</v>
      </c>
      <c r="C50" s="2">
        <v>14.108062499999999</v>
      </c>
      <c r="D50" s="5">
        <v>0.125</v>
      </c>
      <c r="E50" s="5" t="s">
        <v>46</v>
      </c>
      <c r="F50" s="5" t="s">
        <v>54</v>
      </c>
    </row>
    <row r="51" spans="1:6" x14ac:dyDescent="0.25">
      <c r="A51" t="str">
        <f>"MAA2095S10"</f>
        <v>MAA2095S10</v>
      </c>
      <c r="B51" t="str">
        <f>"Univerzální řadová svorka OTL 95-2xAl/Cu 6-95mm² 1500V černá"</f>
        <v>Univerzální řadová svorka OTL 95-2xAl/Cu 6-95mm² 1500V černá</v>
      </c>
      <c r="C51" s="2">
        <v>14.108062499999999</v>
      </c>
      <c r="D51" s="5">
        <v>0.125</v>
      </c>
      <c r="E51" s="5" t="s">
        <v>46</v>
      </c>
      <c r="F51" s="5" t="s">
        <v>55</v>
      </c>
    </row>
    <row r="52" spans="1:6" x14ac:dyDescent="0.25">
      <c r="A52" t="str">
        <f>"MAA2095Y10"</f>
        <v>MAA2095Y10</v>
      </c>
      <c r="B52" t="str">
        <f>"Univerzální řadová svorka OTL 95-2xAl/Cu 6-95mm² 1500V zel/žlutá"</f>
        <v>Univerzální řadová svorka OTL 95-2xAl/Cu 6-95mm² 1500V zel/žlutá</v>
      </c>
      <c r="C52" s="2">
        <v>14.108062499999999</v>
      </c>
      <c r="D52" s="5">
        <v>0.125</v>
      </c>
      <c r="E52" s="5" t="s">
        <v>46</v>
      </c>
      <c r="F52" s="5" t="s">
        <v>56</v>
      </c>
    </row>
    <row r="53" spans="1:6" x14ac:dyDescent="0.25">
      <c r="A53" t="str">
        <f>"MAA2150A10"</f>
        <v>MAA2150A10</v>
      </c>
      <c r="B53" t="str">
        <f>"Univerzální řadová svorka OTL 150-2xAl/Cu 25-150mm² 1500V šedá"</f>
        <v>Univerzální řadová svorka OTL 150-2xAl/Cu 25-150mm² 1500V šedá</v>
      </c>
      <c r="C53" s="2">
        <v>18.6831225</v>
      </c>
      <c r="D53" s="5">
        <v>0.17</v>
      </c>
      <c r="E53" s="5" t="s">
        <v>24</v>
      </c>
      <c r="F53" s="5" t="s">
        <v>57</v>
      </c>
    </row>
    <row r="54" spans="1:6" x14ac:dyDescent="0.25">
      <c r="A54" t="str">
        <f>"MAA2150B10"</f>
        <v>MAA2150B10</v>
      </c>
      <c r="B54" t="str">
        <f>"Univerzální řadová svorka OTL 150-2xAl/Cu 25-150mm² 1500V modrá"</f>
        <v>Univerzální řadová svorka OTL 150-2xAl/Cu 25-150mm² 1500V modrá</v>
      </c>
      <c r="C54" s="2">
        <v>18.6831225</v>
      </c>
      <c r="D54" s="5">
        <v>0.17</v>
      </c>
      <c r="E54" s="5" t="s">
        <v>58</v>
      </c>
      <c r="F54" s="5" t="s">
        <v>59</v>
      </c>
    </row>
    <row r="55" spans="1:6" x14ac:dyDescent="0.25">
      <c r="A55" t="str">
        <f>"MAA2150Y10"</f>
        <v>MAA2150Y10</v>
      </c>
      <c r="B55" t="str">
        <f>"Univerzální řadová svorka OTL 150-2xAl/Cu 25-150mm² 1500V zel/žlutá"</f>
        <v>Univerzální řadová svorka OTL 150-2xAl/Cu 25-150mm² 1500V zel/žlutá</v>
      </c>
      <c r="C55" s="2">
        <v>18.6831225</v>
      </c>
      <c r="D55" s="5">
        <v>0.17</v>
      </c>
      <c r="E55" s="5" t="s">
        <v>58</v>
      </c>
      <c r="F55" s="5" t="s">
        <v>60</v>
      </c>
    </row>
    <row r="56" spans="1:6" x14ac:dyDescent="0.25">
      <c r="A56" t="str">
        <f>"MAA2240A10"</f>
        <v>MAA2240A10</v>
      </c>
      <c r="B56" t="str">
        <f>"Univerzální řadová svorka OTL 240-2xAl/Cu 35-240mm² 1500V šedá"</f>
        <v>Univerzální řadová svorka OTL 240-2xAl/Cu 35-240mm² 1500V šedá</v>
      </c>
      <c r="C56" s="2">
        <v>34.781984999999999</v>
      </c>
      <c r="D56" s="5">
        <v>0.34</v>
      </c>
      <c r="E56" s="5" t="s">
        <v>61</v>
      </c>
      <c r="F56" s="5" t="s">
        <v>62</v>
      </c>
    </row>
    <row r="57" spans="1:6" x14ac:dyDescent="0.25">
      <c r="A57" t="str">
        <f>"MAA2240B10"</f>
        <v>MAA2240B10</v>
      </c>
      <c r="B57" t="str">
        <f>"Univerzální řadová svorka OTL 240-2xAl/Cu 35-240mm² 1500V modrá"</f>
        <v>Univerzální řadová svorka OTL 240-2xAl/Cu 35-240mm² 1500V modrá</v>
      </c>
      <c r="C57" s="2">
        <v>34.781984999999999</v>
      </c>
      <c r="D57" s="5">
        <v>0.34</v>
      </c>
      <c r="E57" s="5" t="s">
        <v>33</v>
      </c>
      <c r="F57" s="5" t="s">
        <v>63</v>
      </c>
    </row>
    <row r="58" spans="1:6" x14ac:dyDescent="0.25">
      <c r="A58" t="str">
        <f>"MAA2240Y10"</f>
        <v>MAA2240Y10</v>
      </c>
      <c r="B58" t="str">
        <f>"Univerzální řadová svorka OTL 240-2xAl/Cu 35-240mm² 1500V zel/žlutá"</f>
        <v>Univerzální řadová svorka OTL 240-2xAl/Cu 35-240mm² 1500V zel/žlutá</v>
      </c>
      <c r="C58" s="2">
        <v>34.781984999999999</v>
      </c>
      <c r="D58" s="5">
        <v>0.34</v>
      </c>
      <c r="E58" s="5" t="s">
        <v>33</v>
      </c>
      <c r="F58" s="5" t="s">
        <v>64</v>
      </c>
    </row>
    <row r="59" spans="1:6" x14ac:dyDescent="0.25">
      <c r="A59" t="str">
        <f>"MAA2035S10"</f>
        <v>MAA2035S10</v>
      </c>
      <c r="B59" t="str">
        <f>"Univerzální řadová svorka OTL 35-2xAl/Cu 2,5-35mm² 1500V černá"</f>
        <v>Univerzální řadová svorka OTL 35-2xAl/Cu 2,5-35mm² 1500V černá</v>
      </c>
      <c r="C59" s="2">
        <v>8.461057499999999</v>
      </c>
      <c r="D59" s="5">
        <v>4.3999999999999997E-2</v>
      </c>
      <c r="E59" s="5" t="s">
        <v>42</v>
      </c>
      <c r="F59" s="5" t="s">
        <v>65</v>
      </c>
    </row>
    <row r="60" spans="1:6" x14ac:dyDescent="0.25">
      <c r="A60" t="str">
        <f>"MAA2150S10"</f>
        <v>MAA2150S10</v>
      </c>
      <c r="B60" t="str">
        <f>"Univerzální řadová svorka OTL 150-2xAl/Cu 25-150mm² 1500V černá"</f>
        <v>Univerzální řadová svorka OTL 150-2xAl/Cu 25-150mm² 1500V černá</v>
      </c>
      <c r="C60" s="2">
        <v>20.693137499999999</v>
      </c>
      <c r="D60" s="5">
        <v>0.16500000000000001</v>
      </c>
      <c r="E60" s="5" t="s">
        <v>58</v>
      </c>
      <c r="F60" s="5" t="s">
        <v>66</v>
      </c>
    </row>
    <row r="61" spans="1:6" x14ac:dyDescent="0.25">
      <c r="A61" t="str">
        <f>"MAA2240S10"</f>
        <v>MAA2240S10</v>
      </c>
      <c r="B61" t="str">
        <f>"Univerzální řadová svorka OTL 240-2xAl/Cu 35-240mm² 1500V černá"</f>
        <v>Univerzální řadová svorka OTL 240-2xAl/Cu 35-240mm² 1500V černá</v>
      </c>
      <c r="C61" s="2">
        <v>38.87856</v>
      </c>
      <c r="D61" s="5">
        <v>0.33500000000000002</v>
      </c>
      <c r="E61" s="5" t="s">
        <v>33</v>
      </c>
      <c r="F61" s="5" t="s">
        <v>67</v>
      </c>
    </row>
    <row r="62" spans="1:6" x14ac:dyDescent="0.25">
      <c r="A62" t="str">
        <f>"MAA2035R10"</f>
        <v>MAA2035R10</v>
      </c>
      <c r="B62" t="str">
        <f>"Univerzální řadová svorka OTL 35-2xAl/Cu 2,5-35mm² 1500V červená"</f>
        <v>Univerzální řadová svorka OTL 35-2xAl/Cu 2,5-35mm² 1500V červená</v>
      </c>
      <c r="C62" s="2">
        <v>8.461057499999999</v>
      </c>
      <c r="D62" s="5">
        <v>4.3999999999999997E-2</v>
      </c>
      <c r="E62" s="5" t="s">
        <v>42</v>
      </c>
      <c r="F62" s="5" t="s">
        <v>68</v>
      </c>
    </row>
    <row r="63" spans="1:6" x14ac:dyDescent="0.25">
      <c r="A63" t="str">
        <f>"MAA2150R10"</f>
        <v>MAA2150R10</v>
      </c>
      <c r="B63" t="str">
        <f>"Univerzální řadová svorka OTL 150-2xAl/Cu 25-150mm² 1500V červená"</f>
        <v>Univerzální řadová svorka OTL 150-2xAl/Cu 25-150mm² 1500V červená</v>
      </c>
      <c r="C63" s="2">
        <v>20.693137499999999</v>
      </c>
      <c r="D63" s="5">
        <v>0.16500000000000001</v>
      </c>
      <c r="E63" s="5" t="s">
        <v>58</v>
      </c>
      <c r="F63" s="5" t="s">
        <v>69</v>
      </c>
    </row>
    <row r="64" spans="1:6" x14ac:dyDescent="0.25">
      <c r="A64" t="str">
        <f>"MAA2240R10"</f>
        <v>MAA2240R10</v>
      </c>
      <c r="B64" t="str">
        <f>"Univerzální řadová svorka OTL 240-2xAl/Cu 35-240mm² 1500V červená"</f>
        <v>Univerzální řadová svorka OTL 240-2xAl/Cu 35-240mm² 1500V červená</v>
      </c>
      <c r="C64" s="2">
        <v>38.87856</v>
      </c>
      <c r="D64" s="5">
        <v>0.33500000000000002</v>
      </c>
      <c r="E64" s="5" t="s">
        <v>33</v>
      </c>
      <c r="F64" s="5" t="s">
        <v>70</v>
      </c>
    </row>
    <row r="65" spans="1:6" x14ac:dyDescent="0.25">
      <c r="D65"/>
      <c r="E65"/>
      <c r="F65"/>
    </row>
    <row r="66" spans="1:6" x14ac:dyDescent="0.25">
      <c r="A66" t="str">
        <f>"MAA3050A10"</f>
        <v>MAA3050A10</v>
      </c>
      <c r="B66" t="str">
        <f>"Univerzální řadová svorka OTL 50-3xAl/Cu 1,5-50mm² 1500V šedá"</f>
        <v>Univerzální řadová svorka OTL 50-3xAl/Cu 1,5-50mm² 1500V šedá</v>
      </c>
      <c r="C66" s="2">
        <v>14.146334999999999</v>
      </c>
      <c r="D66" s="5">
        <v>0.109</v>
      </c>
      <c r="E66" s="5" t="s">
        <v>22</v>
      </c>
      <c r="F66" s="5" t="s">
        <v>71</v>
      </c>
    </row>
    <row r="67" spans="1:6" x14ac:dyDescent="0.25">
      <c r="A67" t="str">
        <f>"MAA3050B10"</f>
        <v>MAA3050B10</v>
      </c>
      <c r="B67" t="str">
        <f>"Univerzální řadová svorka OTL 50-3xAl/Cu 1,5-50mm² 1500V modrá"</f>
        <v>Univerzální řadová svorka OTL 50-3xAl/Cu 1,5-50mm² 1500V modrá</v>
      </c>
      <c r="C67" s="2">
        <v>14.146334999999999</v>
      </c>
      <c r="D67" s="5">
        <v>0.109</v>
      </c>
      <c r="E67" s="5" t="s">
        <v>22</v>
      </c>
      <c r="F67" s="5" t="s">
        <v>72</v>
      </c>
    </row>
    <row r="68" spans="1:6" x14ac:dyDescent="0.25">
      <c r="A68" t="str">
        <f>"MAA3050Y10"</f>
        <v>MAA3050Y10</v>
      </c>
      <c r="B68" t="str">
        <f>"Univerzální řadová svorka OTL 50-3xAl/Cu 1,5-50mm² 1500V zel/žlutá"</f>
        <v>Univerzální řadová svorka OTL 50-3xAl/Cu 1,5-50mm² 1500V zel/žlutá</v>
      </c>
      <c r="C68" s="2">
        <v>14.146334999999999</v>
      </c>
      <c r="D68" s="5">
        <v>0.109</v>
      </c>
      <c r="E68" s="5" t="s">
        <v>22</v>
      </c>
      <c r="F68" s="5" t="s">
        <v>73</v>
      </c>
    </row>
    <row r="69" spans="1:6" x14ac:dyDescent="0.25">
      <c r="A69" t="str">
        <f>"MAA3095A10"</f>
        <v>MAA3095A10</v>
      </c>
      <c r="B69" t="str">
        <f>"Univerzální řadová svorka OTL 95-3xAl/Cu 6-95mm² 1500V šedá"</f>
        <v>Univerzální řadová svorka OTL 95-3xAl/Cu 6-95mm² 1500V šedá</v>
      </c>
      <c r="C69" s="2">
        <v>23.851642500000001</v>
      </c>
      <c r="D69" s="5">
        <v>0.17799999999999999</v>
      </c>
      <c r="E69" s="5" t="s">
        <v>61</v>
      </c>
      <c r="F69" s="5" t="s">
        <v>74</v>
      </c>
    </row>
    <row r="70" spans="1:6" x14ac:dyDescent="0.25">
      <c r="A70" t="str">
        <f>"MAA3095B10"</f>
        <v>MAA3095B10</v>
      </c>
      <c r="B70" t="str">
        <f>"Univerzální řadová svorka OTL 95-3xAl/Cu 6-95mm² 1500V modrá"</f>
        <v>Univerzální řadová svorka OTL 95-3xAl/Cu 6-95mm² 1500V modrá</v>
      </c>
      <c r="C70" s="2">
        <v>23.851642500000001</v>
      </c>
      <c r="D70" s="5">
        <v>0.17799999999999999</v>
      </c>
      <c r="E70" s="5" t="s">
        <v>61</v>
      </c>
      <c r="F70" s="5" t="s">
        <v>75</v>
      </c>
    </row>
    <row r="71" spans="1:6" x14ac:dyDescent="0.25">
      <c r="A71" t="str">
        <f>"MAA3095Y10"</f>
        <v>MAA3095Y10</v>
      </c>
      <c r="B71" t="str">
        <f>"Univerzální řadová svorka OTL 95-3xAl/Cu 6-95mm² 1500V zel/žlutá"</f>
        <v>Univerzální řadová svorka OTL 95-3xAl/Cu 6-95mm² 1500V zel/žlutá</v>
      </c>
      <c r="C71" s="2">
        <v>23.851642500000001</v>
      </c>
      <c r="D71" s="5">
        <v>0.17799999999999999</v>
      </c>
      <c r="E71" s="5" t="s">
        <v>61</v>
      </c>
      <c r="F71" s="5" t="s">
        <v>76</v>
      </c>
    </row>
    <row r="72" spans="1:6" x14ac:dyDescent="0.25">
      <c r="A72" t="str">
        <f>"MAA3150A10"</f>
        <v>MAA3150A10</v>
      </c>
      <c r="B72" t="str">
        <f>"Univerzální řadová svorka OTL 150-3xAl/Cu 25-150mm² 1500V šedá"</f>
        <v>Univerzální řadová svorka OTL 150-3xAl/Cu 25-150mm² 1500V šedá</v>
      </c>
      <c r="C72" s="2">
        <v>28.962674999999997</v>
      </c>
      <c r="D72" s="5">
        <v>0.246</v>
      </c>
      <c r="E72" s="5" t="s">
        <v>61</v>
      </c>
      <c r="F72" s="5" t="s">
        <v>77</v>
      </c>
    </row>
    <row r="73" spans="1:6" x14ac:dyDescent="0.25">
      <c r="A73" t="str">
        <f>"MAA3150B10"</f>
        <v>MAA3150B10</v>
      </c>
      <c r="B73" t="str">
        <f>"Univerzální řadová svorka OTL 150-3xAl/Cu 25-150mm² 1500V modrá"</f>
        <v>Univerzální řadová svorka OTL 150-3xAl/Cu 25-150mm² 1500V modrá</v>
      </c>
      <c r="C73" s="2">
        <v>28.962674999999997</v>
      </c>
      <c r="D73" s="5">
        <v>0.246</v>
      </c>
      <c r="E73" s="5" t="s">
        <v>61</v>
      </c>
      <c r="F73" s="5" t="s">
        <v>78</v>
      </c>
    </row>
    <row r="74" spans="1:6" x14ac:dyDescent="0.25">
      <c r="A74" t="str">
        <f>"MAA3150Y10"</f>
        <v>MAA3150Y10</v>
      </c>
      <c r="B74" t="str">
        <f>"Univerzální řadová svorka OTL 150-3xAl/Cu 25-150mm² 1500V zel/žlutá"</f>
        <v>Univerzální řadová svorka OTL 150-3xAl/Cu 25-150mm² 1500V zel/žlutá</v>
      </c>
      <c r="C74" s="2">
        <v>28.962674999999997</v>
      </c>
      <c r="D74" s="5">
        <v>0.246</v>
      </c>
      <c r="E74" s="5" t="s">
        <v>61</v>
      </c>
      <c r="F74" s="5" t="s">
        <v>79</v>
      </c>
    </row>
    <row r="75" spans="1:6" x14ac:dyDescent="0.25">
      <c r="A75" t="str">
        <f>"MAA3300A10"</f>
        <v>MAA3300A10</v>
      </c>
      <c r="B75" t="str">
        <f>"Univerzální řadová svorka OTL 300-3xAl/Cu 95-300mm² 1500V šedá"</f>
        <v>Univerzální řadová svorka OTL 300-3xAl/Cu 95-300mm² 1500V šedá</v>
      </c>
      <c r="C75" s="2">
        <v>77.010412500000001</v>
      </c>
      <c r="D75" s="5">
        <v>0.73</v>
      </c>
      <c r="E75" s="5" t="s">
        <v>80</v>
      </c>
      <c r="F75" s="5" t="s">
        <v>81</v>
      </c>
    </row>
    <row r="76" spans="1:6" x14ac:dyDescent="0.25">
      <c r="A76" t="str">
        <f>"MAA3300B10"</f>
        <v>MAA3300B10</v>
      </c>
      <c r="B76" t="str">
        <f>"Univerzální řadová svorka OTL 300-3xAl/Cu 95-300mm² 1500V modrá"</f>
        <v>Univerzální řadová svorka OTL 300-3xAl/Cu 95-300mm² 1500V modrá</v>
      </c>
      <c r="C76" s="2">
        <v>77.010412500000001</v>
      </c>
      <c r="D76" s="5">
        <v>0.73</v>
      </c>
      <c r="E76" s="5" t="s">
        <v>80</v>
      </c>
      <c r="F76" s="5" t="s">
        <v>82</v>
      </c>
    </row>
    <row r="77" spans="1:6" x14ac:dyDescent="0.25">
      <c r="A77" t="str">
        <f>"MAA3300Y10"</f>
        <v>MAA3300Y10</v>
      </c>
      <c r="B77" t="str">
        <f>"Univerzální řadová svorka OTL 300-3xAl/Cu 95-300mm² 1500V zel/žlutá"</f>
        <v>Univerzální řadová svorka OTL 300-3xAl/Cu 95-300mm² 1500V zel/žlutá</v>
      </c>
      <c r="C77" s="2">
        <v>81.470655000000008</v>
      </c>
      <c r="D77" s="5">
        <v>0.73</v>
      </c>
      <c r="E77" s="5" t="s">
        <v>80</v>
      </c>
      <c r="F77" s="5" t="s">
        <v>83</v>
      </c>
    </row>
    <row r="78" spans="1:6" x14ac:dyDescent="0.25">
      <c r="A78" t="str">
        <f>"MAA3050S10"</f>
        <v>MAA3050S10</v>
      </c>
      <c r="B78" t="str">
        <f>"Univerzální řadová svorka OTL 50-3xAl/Cu 1,5-50mm² 1500V černá"</f>
        <v>Univerzální řadová svorka OTL 50-3xAl/Cu 1,5-50mm² 1500V černá</v>
      </c>
      <c r="C78" s="2">
        <v>15.754252500000002</v>
      </c>
      <c r="D78" s="5">
        <v>0.109</v>
      </c>
      <c r="E78" s="5" t="s">
        <v>22</v>
      </c>
      <c r="F78" s="5" t="s">
        <v>84</v>
      </c>
    </row>
    <row r="79" spans="1:6" x14ac:dyDescent="0.25">
      <c r="A79" t="str">
        <f>"MAA3095S10"</f>
        <v>MAA3095S10</v>
      </c>
      <c r="B79" t="str">
        <f>"Univerzální řadová svorka OTL 95-3xAl/Cu 6-95mm² 1500V černá"</f>
        <v>Univerzální řadová svorka OTL 95-3xAl/Cu 6-95mm² 1500V černá</v>
      </c>
      <c r="C79" s="2">
        <v>26.5124475</v>
      </c>
      <c r="D79" s="5">
        <v>0.17799999999999999</v>
      </c>
      <c r="E79" s="5" t="s">
        <v>61</v>
      </c>
      <c r="F79" s="5" t="s">
        <v>85</v>
      </c>
    </row>
    <row r="80" spans="1:6" x14ac:dyDescent="0.25">
      <c r="A80" t="str">
        <f>"MAA3150S10"</f>
        <v>MAA3150S10</v>
      </c>
      <c r="B80" t="str">
        <f>"Univerzální řadová svorka OTL 150-3xAl/Cu 25-150mm² 1500V černá"</f>
        <v>Univerzální řadová svorka OTL 150-3xAl/Cu 25-150mm² 1500V černá</v>
      </c>
      <c r="C80" s="2">
        <v>32.178667500000003</v>
      </c>
      <c r="D80" s="5">
        <v>0.246</v>
      </c>
      <c r="E80" s="5" t="s">
        <v>61</v>
      </c>
      <c r="F80" s="5" t="s">
        <v>86</v>
      </c>
    </row>
    <row r="81" spans="1:6" x14ac:dyDescent="0.25">
      <c r="A81" t="str">
        <f>"MAA3300S10"</f>
        <v>MAA3300S10</v>
      </c>
      <c r="B81" t="str">
        <f>"Univerzální řadová svorka OTL 300-3xAl/Cu 95-300mm² 1500V černá"</f>
        <v>Univerzální řadová svorka OTL 300-3xAl/Cu 95-300mm² 1500V černá</v>
      </c>
      <c r="C81" s="2">
        <v>118.43495999999999</v>
      </c>
      <c r="D81" s="5">
        <v>0.68</v>
      </c>
      <c r="E81" s="5" t="s">
        <v>80</v>
      </c>
      <c r="F81" s="5" t="s">
        <v>87</v>
      </c>
    </row>
    <row r="82" spans="1:6" x14ac:dyDescent="0.25">
      <c r="A82" t="str">
        <f>"MAA3050R10"</f>
        <v>MAA3050R10</v>
      </c>
      <c r="B82" t="str">
        <f>"Univerzální řadová svorka OTL 50-3xAl/Cu 1,5-50mm² 1500V červená"</f>
        <v>Univerzální řadová svorka OTL 50-3xAl/Cu 1,5-50mm² 1500V červená</v>
      </c>
      <c r="C82" s="2">
        <v>15.754252500000002</v>
      </c>
      <c r="D82" s="5">
        <v>0.109</v>
      </c>
      <c r="E82" s="5" t="s">
        <v>22</v>
      </c>
      <c r="F82" s="5" t="s">
        <v>88</v>
      </c>
    </row>
    <row r="83" spans="1:6" x14ac:dyDescent="0.25">
      <c r="A83" t="str">
        <f>"MAA3095R10"</f>
        <v>MAA3095R10</v>
      </c>
      <c r="B83" t="str">
        <f>"Univerzální řadová svorka OTL 95-3xAl/Cu 6-95mm² 1500V červená"</f>
        <v>Univerzální řadová svorka OTL 95-3xAl/Cu 6-95mm² 1500V červená</v>
      </c>
      <c r="C83" s="2">
        <v>26.5124475</v>
      </c>
      <c r="D83" s="5">
        <v>0.17799999999999999</v>
      </c>
      <c r="E83" s="5" t="s">
        <v>61</v>
      </c>
      <c r="F83" s="5" t="s">
        <v>89</v>
      </c>
    </row>
    <row r="84" spans="1:6" x14ac:dyDescent="0.25">
      <c r="A84" t="str">
        <f>"MAA3150R10"</f>
        <v>MAA3150R10</v>
      </c>
      <c r="B84" t="str">
        <f>"Univerzální řadová svorka OTL 150-3xAl/Cu 25-150mm² 1500V červená"</f>
        <v>Univerzální řadová svorka OTL 150-3xAl/Cu 25-150mm² 1500V červená</v>
      </c>
      <c r="C84" s="2">
        <v>32.178667500000003</v>
      </c>
      <c r="D84" s="5">
        <v>0.246</v>
      </c>
      <c r="E84" s="5" t="s">
        <v>61</v>
      </c>
      <c r="F84" s="5" t="s">
        <v>90</v>
      </c>
    </row>
    <row r="85" spans="1:6" x14ac:dyDescent="0.25">
      <c r="A85" t="str">
        <f>"MAA3300R10"</f>
        <v>MAA3300R10</v>
      </c>
      <c r="B85" t="str">
        <f>"Univerzální řadová svorka OTL 300-3xAl/Cu 95-300mm² 1500V červená"</f>
        <v>Univerzální řadová svorka OTL 300-3xAl/Cu 95-300mm² 1500V červená</v>
      </c>
      <c r="C85" s="2">
        <v>118.43495999999999</v>
      </c>
      <c r="D85" s="5">
        <v>0.68</v>
      </c>
      <c r="E85" s="5" t="s">
        <v>80</v>
      </c>
      <c r="F85" s="5" t="s">
        <v>91</v>
      </c>
    </row>
    <row r="86" spans="1:6" x14ac:dyDescent="0.25">
      <c r="A86" t="str">
        <f>"MAA1335A10"</f>
        <v>MAA1335A10</v>
      </c>
      <c r="B86" t="str">
        <f>"Univerzální řadová svorka OTL 35-3x(3pól.) 3xAl/Cu 2,5-35mm² 1500V šedá"</f>
        <v>Univerzální řadová svorka OTL 35-3x(3pól.) 3xAl/Cu 2,5-35mm² 1500V šedá</v>
      </c>
      <c r="C86" s="2">
        <v>7.9250849999999993</v>
      </c>
      <c r="D86" s="5">
        <v>7.0000000000000007E-2</v>
      </c>
      <c r="E86" s="5" t="s">
        <v>22</v>
      </c>
      <c r="F86" s="5" t="s">
        <v>92</v>
      </c>
    </row>
    <row r="87" spans="1:6" x14ac:dyDescent="0.25">
      <c r="A87" t="str">
        <f>"MAA1350A10"</f>
        <v>MAA1350A10</v>
      </c>
      <c r="B87" t="str">
        <f>"Univerzální řadová svorka OTL 50-3x(3pól.) 3xAl/Cu 1,5-50mm² 1500V šedá"</f>
        <v>Univerzální řadová svorka OTL 50-3x(3pól.) 3xAl/Cu 1,5-50mm² 1500V šedá</v>
      </c>
      <c r="C87" s="2">
        <v>8.8437824999999997</v>
      </c>
      <c r="D87" s="5">
        <v>8.1000000000000003E-2</v>
      </c>
      <c r="E87" s="5" t="s">
        <v>22</v>
      </c>
      <c r="F87" s="5" t="s">
        <v>93</v>
      </c>
    </row>
    <row r="88" spans="1:6" x14ac:dyDescent="0.25">
      <c r="A88" t="str">
        <f>"MAA5035A10"</f>
        <v>MAA5035A10</v>
      </c>
      <c r="B88" t="str">
        <f>"Univerzální řadová svorka OTL 35-5x(5pól.) 5xAl/Cu 2,5-35mm² 1500V šedá, modrá, zel/žlutá"</f>
        <v>Univerzální řadová svorka OTL 35-5x(5pól.) 5xAl/Cu 2,5-35mm² 1500V šedá, modrá, zel/žlutá</v>
      </c>
      <c r="C88" s="2">
        <v>15.65865</v>
      </c>
      <c r="D88" s="5">
        <v>0.12</v>
      </c>
      <c r="E88" s="5" t="s">
        <v>24</v>
      </c>
      <c r="F88" s="5" t="s">
        <v>94</v>
      </c>
    </row>
    <row r="89" spans="1:6" x14ac:dyDescent="0.25">
      <c r="A89" t="str">
        <f>"MAA0050A10"</f>
        <v>MAA0050A10</v>
      </c>
      <c r="B89" t="str">
        <f>"Kryt univerzální svorky OTL 50"</f>
        <v>Kryt univerzální svorky OTL 50</v>
      </c>
      <c r="C89" s="2">
        <v>1.6079174999999999</v>
      </c>
      <c r="D89" s="5">
        <v>8.0000000000000004E-4</v>
      </c>
      <c r="E89" s="5" t="s">
        <v>95</v>
      </c>
      <c r="F89" s="5" t="s">
        <v>96</v>
      </c>
    </row>
    <row r="90" spans="1:6" x14ac:dyDescent="0.25">
      <c r="A90" t="str">
        <f>"MAA0095A10"</f>
        <v>MAA0095A10</v>
      </c>
      <c r="B90" t="str">
        <f>"Kryt univerzální svorky OTL 95"</f>
        <v>Kryt univerzální svorky OTL 95</v>
      </c>
      <c r="C90" s="2">
        <v>1.6654049999999998</v>
      </c>
      <c r="D90" s="5">
        <v>1.4E-3</v>
      </c>
      <c r="E90" s="5" t="s">
        <v>95</v>
      </c>
      <c r="F90" s="5" t="s">
        <v>97</v>
      </c>
    </row>
    <row r="91" spans="1:6" x14ac:dyDescent="0.25">
      <c r="A91" t="str">
        <f>"MAA0150A10"</f>
        <v>MAA0150A10</v>
      </c>
      <c r="B91" t="str">
        <f>"Kryt univerzální svorky OTL 150"</f>
        <v>Kryt univerzální svorky OTL 150</v>
      </c>
      <c r="C91" s="2">
        <v>1.7419500000000001</v>
      </c>
      <c r="D91" s="5">
        <v>1.6999999999999999E-3</v>
      </c>
      <c r="E91" s="5" t="s">
        <v>95</v>
      </c>
      <c r="F91" s="5" t="s">
        <v>98</v>
      </c>
    </row>
    <row r="92" spans="1:6" x14ac:dyDescent="0.25">
      <c r="A92" t="str">
        <f>"MAA0240A10"</f>
        <v>MAA0240A10</v>
      </c>
      <c r="B92" t="str">
        <f>"Kryt univerzální svorky OTL 240"</f>
        <v>Kryt univerzální svorky OTL 240</v>
      </c>
      <c r="C92" s="2">
        <v>1.8567675000000001</v>
      </c>
      <c r="D92" s="5">
        <v>2.7000000000000001E-3</v>
      </c>
      <c r="E92" s="5" t="s">
        <v>95</v>
      </c>
      <c r="F92" s="5" t="s">
        <v>99</v>
      </c>
    </row>
    <row r="93" spans="1:6" x14ac:dyDescent="0.25">
      <c r="A93" t="str">
        <f>"MAA0300A10"</f>
        <v>MAA0300A10</v>
      </c>
      <c r="B93" t="str">
        <f>"Kryt univerzální svorky OTL 300"</f>
        <v>Kryt univerzální svorky OTL 300</v>
      </c>
      <c r="C93" s="2">
        <v>2.2779224999999999</v>
      </c>
      <c r="D93" s="5">
        <v>3.2000000000000002E-3</v>
      </c>
      <c r="E93" s="5" t="s">
        <v>95</v>
      </c>
      <c r="F93" s="5" t="s">
        <v>100</v>
      </c>
    </row>
    <row r="94" spans="1:6" x14ac:dyDescent="0.25">
      <c r="D94"/>
      <c r="E94"/>
      <c r="F94"/>
    </row>
    <row r="95" spans="1:6" x14ac:dyDescent="0.25">
      <c r="A95" t="str">
        <f>"MAB1201B10"</f>
        <v>MAB1201B10</v>
      </c>
      <c r="B95" t="str">
        <f>"Distribuční blok OJL 200A, vstup 1xAl/Cu70mm², výstup 6x16mm² modrý"</f>
        <v>Distribuční blok OJL 200A, vstup 1xAl/Cu70mm², výstup 6x16mm² modrý</v>
      </c>
      <c r="C95" s="2">
        <v>18.702337499999999</v>
      </c>
      <c r="D95" s="5">
        <v>8.4000000000000005E-2</v>
      </c>
      <c r="E95" s="5" t="s">
        <v>101</v>
      </c>
      <c r="F95" s="5" t="s">
        <v>102</v>
      </c>
    </row>
    <row r="96" spans="1:6" x14ac:dyDescent="0.25">
      <c r="A96" t="str">
        <f>"MAB1201EBA"</f>
        <v>MAB1201EBA</v>
      </c>
      <c r="B96" t="str">
        <f>"Připojovací adaptér BA 200A"</f>
        <v>Připojovací adaptér BA 200A</v>
      </c>
      <c r="C96" s="2">
        <v>6.9679574999999998</v>
      </c>
      <c r="D96" s="5">
        <v>2.1999999999999999E-2</v>
      </c>
      <c r="E96" s="5" t="s">
        <v>24</v>
      </c>
      <c r="F96" s="5" t="s">
        <v>103</v>
      </c>
    </row>
    <row r="97" spans="1:6" x14ac:dyDescent="0.25">
      <c r="A97" t="str">
        <f>"MAB1201G10"</f>
        <v>MAB1201G10</v>
      </c>
      <c r="B97" t="str">
        <f>"Distribuční blok OJL 200A, vstup 1xAl/Cu70mm², výstup 6x16mm² zelený"</f>
        <v>Distribuční blok OJL 200A, vstup 1xAl/Cu70mm², výstup 6x16mm² zelený</v>
      </c>
      <c r="C97" s="2">
        <v>18.702337499999999</v>
      </c>
      <c r="D97" s="5">
        <v>8.4000000000000005E-2</v>
      </c>
      <c r="E97" s="5" t="s">
        <v>101</v>
      </c>
      <c r="F97" s="5" t="s">
        <v>104</v>
      </c>
    </row>
    <row r="98" spans="1:6" x14ac:dyDescent="0.25">
      <c r="A98" t="str">
        <f>"MAB1201S10"</f>
        <v>MAB1201S10</v>
      </c>
      <c r="B98" t="str">
        <f>"Distribuční blok OJL 200A, vstup 1xAl/Cu70mm², výstup 6x16mm² šedý"</f>
        <v>Distribuční blok OJL 200A, vstup 1xAl/Cu70mm², výstup 6x16mm² šedý</v>
      </c>
      <c r="C98" s="2">
        <v>17.860027500000001</v>
      </c>
      <c r="D98" s="5">
        <v>8.4000000000000005E-2</v>
      </c>
      <c r="E98" s="5" t="s">
        <v>101</v>
      </c>
      <c r="F98" s="5" t="s">
        <v>105</v>
      </c>
    </row>
    <row r="99" spans="1:6" x14ac:dyDescent="0.25">
      <c r="A99" t="str">
        <f>"MAB1281B10"</f>
        <v>MAB1281B10</v>
      </c>
      <c r="B99" t="str">
        <f>"Distribuční blok OJL 280A, vstup 1xAl/Cu120mm², výstup 2x35/5x16/4x10mm² modrý"</f>
        <v>Distribuční blok OJL 280A, vstup 1xAl/Cu120mm², výstup 2x35/5x16/4x10mm² modrý</v>
      </c>
      <c r="C99" s="2">
        <v>29.096707500000001</v>
      </c>
      <c r="D99" s="5">
        <v>0.17799999999999999</v>
      </c>
      <c r="E99" s="5" t="s">
        <v>106</v>
      </c>
      <c r="F99" s="5" t="s">
        <v>107</v>
      </c>
    </row>
    <row r="100" spans="1:6" x14ac:dyDescent="0.25">
      <c r="A100" t="str">
        <f>"MAB1281EBA"</f>
        <v>MAB1281EBA</v>
      </c>
      <c r="B100" t="str">
        <f>"Připojovací adaptér BA 280A"</f>
        <v>Připojovací adaptér BA 280A</v>
      </c>
      <c r="C100" s="2">
        <v>10.490130000000001</v>
      </c>
      <c r="D100" s="5">
        <v>4.9000000000000002E-2</v>
      </c>
      <c r="E100" s="5" t="s">
        <v>24</v>
      </c>
      <c r="F100" s="5" t="s">
        <v>108</v>
      </c>
    </row>
    <row r="101" spans="1:6" x14ac:dyDescent="0.25">
      <c r="A101" t="str">
        <f>"MAB1281G10"</f>
        <v>MAB1281G10</v>
      </c>
      <c r="B101" t="str">
        <f>"Distribuční blok OJL 280A, vstup 1xAl/Cu120mm², výstup 2x35/5x16/4x10mm² zelený"</f>
        <v>Distribuční blok OJL 280A, vstup 1xAl/Cu120mm², výstup 2x35/5x16/4x10mm² zelený</v>
      </c>
      <c r="C101" s="2">
        <v>29.096707500000001</v>
      </c>
      <c r="D101" s="5">
        <v>0.17799999999999999</v>
      </c>
      <c r="E101" s="5" t="s">
        <v>106</v>
      </c>
      <c r="F101" s="5" t="s">
        <v>109</v>
      </c>
    </row>
    <row r="102" spans="1:6" x14ac:dyDescent="0.25">
      <c r="A102" t="str">
        <f>"MAB1281S10"</f>
        <v>MAB1281S10</v>
      </c>
      <c r="B102" t="str">
        <f>"Distribuční blok OJL 280A, vstup 1xAl/Cu120mm², výstup 2x35/5x16/4x10mm² šedý"</f>
        <v>Distribuční blok OJL 280A, vstup 1xAl/Cu120mm², výstup 2x35/5x16/4x10mm² šedý</v>
      </c>
      <c r="C102" s="2">
        <v>28.292669999999998</v>
      </c>
      <c r="D102" s="5">
        <v>0.17799999999999999</v>
      </c>
      <c r="E102" s="5" t="s">
        <v>106</v>
      </c>
      <c r="F102" s="5" t="s">
        <v>110</v>
      </c>
    </row>
    <row r="103" spans="1:6" x14ac:dyDescent="0.25">
      <c r="A103" t="str">
        <f>"MAB1401B10"</f>
        <v>MAB1401B10</v>
      </c>
      <c r="B103" t="str">
        <f>"Distribuční blok OJL 400A, vstup 1xAl/Cu240mm², výstup 4x35/3x50mm² modrý"</f>
        <v>Distribuční blok OJL 400A, vstup 1xAl/Cu240mm², výstup 4x35/3x50mm² modrý</v>
      </c>
      <c r="C103" s="2">
        <v>42.343244999999996</v>
      </c>
      <c r="D103" s="5">
        <v>0.25</v>
      </c>
      <c r="E103" s="5" t="s">
        <v>111</v>
      </c>
      <c r="F103" s="5" t="s">
        <v>112</v>
      </c>
    </row>
    <row r="104" spans="1:6" x14ac:dyDescent="0.25">
      <c r="A104" t="str">
        <f>"MAB1401EBA"</f>
        <v>MAB1401EBA</v>
      </c>
      <c r="B104" t="str">
        <f>"Připojovací adaptér BA 400A"</f>
        <v>Připojovací adaptér BA 400A</v>
      </c>
      <c r="C104" s="2">
        <v>13.074389999999999</v>
      </c>
      <c r="D104" s="5">
        <v>0.09</v>
      </c>
      <c r="E104" s="5" t="s">
        <v>24</v>
      </c>
      <c r="F104" s="5" t="s">
        <v>113</v>
      </c>
    </row>
    <row r="105" spans="1:6" x14ac:dyDescent="0.25">
      <c r="A105" t="str">
        <f>"MAB1401G10"</f>
        <v>MAB1401G10</v>
      </c>
      <c r="B105" t="str">
        <f>"Distribuční blok OJL 400A, vstup 1xAl/Cu240mm², výstup 4x35/3x50mm² zelený"</f>
        <v>Distribuční blok OJL 400A, vstup 1xAl/Cu240mm², výstup 4x35/3x50mm² zelený</v>
      </c>
      <c r="C105" s="2">
        <v>42.343244999999996</v>
      </c>
      <c r="D105" s="5">
        <v>0.25</v>
      </c>
      <c r="E105" s="5" t="s">
        <v>111</v>
      </c>
      <c r="F105" s="5" t="s">
        <v>114</v>
      </c>
    </row>
    <row r="106" spans="1:6" x14ac:dyDescent="0.25">
      <c r="A106" t="str">
        <f>"MAB1401S10"</f>
        <v>MAB1401S10</v>
      </c>
      <c r="B106" t="str">
        <f>"Distribuční blok OJL 400A, vstup 1xAl/Cu240mm², výstup 4x35/3x50mm² šedý"</f>
        <v>Distribuční blok OJL 400A, vstup 1xAl/Cu240mm², výstup 4x35/3x50mm² šedý</v>
      </c>
      <c r="C106" s="2">
        <v>41.175697499999998</v>
      </c>
      <c r="D106" s="5">
        <v>0.25</v>
      </c>
      <c r="E106" s="5" t="s">
        <v>111</v>
      </c>
      <c r="F106" s="5" t="s">
        <v>115</v>
      </c>
    </row>
    <row r="107" spans="1:6" x14ac:dyDescent="0.25">
      <c r="A107" t="str">
        <f>"MAB1402S10"</f>
        <v>MAB1402S10</v>
      </c>
      <c r="B107" t="str">
        <f>"Distribuční blok OJL 400AS, vstup 1xAl/Cu240mm², výstup 4x35/3x50mm² šedý"</f>
        <v>Distribuční blok OJL 400AS, vstup 1xAl/Cu240mm², výstup 4x35/3x50mm² šedý</v>
      </c>
      <c r="C107" s="2">
        <v>39.548564999999996</v>
      </c>
      <c r="D107" s="5">
        <v>0.25</v>
      </c>
      <c r="E107" s="5" t="s">
        <v>111</v>
      </c>
      <c r="F107" s="5" t="s">
        <v>116</v>
      </c>
    </row>
    <row r="108" spans="1:6" x14ac:dyDescent="0.25">
      <c r="A108" t="str">
        <f>"MAB1403B10"</f>
        <v>MAB1403B10</v>
      </c>
      <c r="B108" t="str">
        <f>"Distribuční blok OJL 400AF, vstup 10x(1x25), výstup 4x35/3x50mm² modrý"</f>
        <v>Distribuční blok OJL 400AF, vstup 10x(1x25), výstup 4x35/3x50mm² modrý</v>
      </c>
      <c r="C108" s="2">
        <v>53.350289999999994</v>
      </c>
      <c r="D108" s="5">
        <v>0.247</v>
      </c>
      <c r="E108" s="5" t="s">
        <v>111</v>
      </c>
      <c r="F108" s="5" t="s">
        <v>117</v>
      </c>
    </row>
    <row r="109" spans="1:6" x14ac:dyDescent="0.25">
      <c r="A109" t="str">
        <f>"MAB1403G10"</f>
        <v>MAB1403G10</v>
      </c>
      <c r="B109" t="str">
        <f>"Distribuční blok OJL 400AF, vstup 10x(1x25), výstup 4x35/3x50mm² zelený"</f>
        <v>Distribuční blok OJL 400AF, vstup 10x(1x25), výstup 4x35/3x50mm² zelený</v>
      </c>
      <c r="C109" s="2">
        <v>53.350289999999994</v>
      </c>
      <c r="D109" s="5">
        <v>0.247</v>
      </c>
      <c r="E109" s="5" t="s">
        <v>111</v>
      </c>
      <c r="F109" s="5" t="s">
        <v>118</v>
      </c>
    </row>
    <row r="110" spans="1:6" x14ac:dyDescent="0.25">
      <c r="A110" t="str">
        <f>"MAB1403S10"</f>
        <v>MAB1403S10</v>
      </c>
      <c r="B110" t="str">
        <f>"Distribuční blok OJL 400AF, vstup 10x(1x25), výstup 4x35/3x50mm² šedý"</f>
        <v>Distribuční blok OJL 400AF, vstup 10x(1x25), výstup 4x35/3x50mm² šedý</v>
      </c>
      <c r="C110" s="2">
        <v>49.866390000000003</v>
      </c>
      <c r="D110" s="5">
        <v>0.247</v>
      </c>
      <c r="E110" s="5" t="s">
        <v>111</v>
      </c>
      <c r="F110" s="5" t="s">
        <v>119</v>
      </c>
    </row>
    <row r="111" spans="1:6" x14ac:dyDescent="0.25">
      <c r="A111" t="str">
        <f>"MAB1404S10"</f>
        <v>MAB1404S10</v>
      </c>
      <c r="B111" t="str">
        <f>"Distribuční blok OJL 400ASF, vstup 10x(1x25), výstup 4x35/3x50mm² šedý"</f>
        <v>Distribuční blok OJL 400ASF, vstup 10x(1x25), výstup 4x35/3x50mm² šedý</v>
      </c>
      <c r="C111" s="2">
        <v>50.995822500000003</v>
      </c>
      <c r="D111" s="5">
        <v>0.247</v>
      </c>
      <c r="E111" s="5" t="s">
        <v>111</v>
      </c>
      <c r="F111" s="5" t="s">
        <v>120</v>
      </c>
    </row>
    <row r="112" spans="1:6" x14ac:dyDescent="0.25">
      <c r="A112" t="str">
        <f>"MAB1135B10"</f>
        <v>MAB1135B10</v>
      </c>
      <c r="B112" t="str">
        <f>"Distribuční blok OJL 135A, vstup Al/Cu 1x10/1x35, výstup Cu 2x10/4x16mm² modrý"</f>
        <v>Distribuční blok OJL 135A, vstup Al/Cu 1x10/1x35, výstup Cu 2x10/4x16mm² modrý</v>
      </c>
      <c r="C112" s="2">
        <v>14.758852499999998</v>
      </c>
      <c r="D112" s="5">
        <v>7.4999999999999997E-2</v>
      </c>
      <c r="E112" s="5" t="s">
        <v>22</v>
      </c>
      <c r="F112" s="5" t="s">
        <v>121</v>
      </c>
    </row>
    <row r="113" spans="1:6" x14ac:dyDescent="0.25">
      <c r="A113" t="str">
        <f>"MAB1135G10"</f>
        <v>MAB1135G10</v>
      </c>
      <c r="B113" t="str">
        <f>"Distribuční blok OJL 135A, vstup Al/Cu 1x10/1x35, výstup Cu 2x10/4x16mm² zelený"</f>
        <v>Distribuční blok OJL 135A, vstup Al/Cu 1x10/1x35, výstup Cu 2x10/4x16mm² zelený</v>
      </c>
      <c r="C113" s="2">
        <v>14.758852499999998</v>
      </c>
      <c r="D113" s="5">
        <v>7.4999999999999997E-2</v>
      </c>
      <c r="E113" s="5" t="s">
        <v>22</v>
      </c>
      <c r="F113" s="5" t="s">
        <v>122</v>
      </c>
    </row>
    <row r="114" spans="1:6" x14ac:dyDescent="0.25">
      <c r="A114" t="str">
        <f>"MAB1135S10"</f>
        <v>MAB1135S10</v>
      </c>
      <c r="B114" t="str">
        <f>"Distribuční blok OJL 135A, vstup Al/Cu 1x10/1x35, výstup Cu 2x10/4x16mm² šedý"</f>
        <v>Distribuční blok OJL 135A, vstup Al/Cu 1x10/1x35, výstup Cu 2x10/4x16mm² šedý</v>
      </c>
      <c r="C114" s="2">
        <v>14.758852499999998</v>
      </c>
      <c r="D114" s="5">
        <v>7.4999999999999997E-2</v>
      </c>
      <c r="E114" s="5" t="s">
        <v>22</v>
      </c>
      <c r="F114" s="5" t="s">
        <v>123</v>
      </c>
    </row>
    <row r="115" spans="1:6" x14ac:dyDescent="0.25">
      <c r="A115" t="str">
        <f>"MAB1080B10"</f>
        <v>MAB1080B10</v>
      </c>
      <c r="B115" t="str">
        <f>"Distribuční blok OJL 80A, vstup Al/Cu 2x6, výstup Cu 6x6mm² modrý"</f>
        <v>Distribuční blok OJL 80A, vstup Al/Cu 2x6, výstup Cu 6x6mm² modrý</v>
      </c>
      <c r="C115" s="2">
        <v>11.810924999999999</v>
      </c>
    </row>
    <row r="116" spans="1:6" x14ac:dyDescent="0.25">
      <c r="A116" t="str">
        <f>"MAB1080G10"</f>
        <v>MAB1080G10</v>
      </c>
      <c r="B116" t="str">
        <f>"Distribuční blok OJL 80A, vstup Al/Cu 2x6, výstup Cu 6x6mm² zelený"</f>
        <v>Distribuční blok OJL 80A, vstup Al/Cu 2x6, výstup Cu 6x6mm² zelený</v>
      </c>
      <c r="C116" s="2">
        <v>11.810924999999999</v>
      </c>
    </row>
    <row r="117" spans="1:6" x14ac:dyDescent="0.25">
      <c r="A117" t="str">
        <f>"MAB1080S10"</f>
        <v>MAB1080S10</v>
      </c>
      <c r="B117" t="str">
        <f>"Distribuční blok OJL 80A, vstup Al/Cu 2x6, výstup Cu 6x6mm² šedý"</f>
        <v>Distribuční blok OJL 80A, vstup Al/Cu 2x6, výstup Cu 6x6mm² šedý</v>
      </c>
      <c r="C117" s="2">
        <v>11.810924999999999</v>
      </c>
    </row>
    <row r="118" spans="1:6" x14ac:dyDescent="0.25">
      <c r="D118"/>
      <c r="E118"/>
      <c r="F118"/>
    </row>
    <row r="119" spans="1:6" x14ac:dyDescent="0.25">
      <c r="A119" t="str">
        <f>"MAB2100A18"</f>
        <v>MAB2100A18</v>
      </c>
      <c r="B119" t="str">
        <f>"Distribuční blok MOBLOCK MAB 100A-7 (2 pól), 2x25 + 7x6mm²"</f>
        <v>Distribuční blok MOBLOCK MAB 100A-7 (2 pól), 2x25 + 7x6mm²</v>
      </c>
      <c r="C119" s="2">
        <v>7.0445024999999992</v>
      </c>
      <c r="D119" s="5">
        <v>0.107</v>
      </c>
      <c r="E119" s="5" t="s">
        <v>124</v>
      </c>
      <c r="F119" s="5" t="s">
        <v>125</v>
      </c>
    </row>
    <row r="120" spans="1:6" x14ac:dyDescent="0.25">
      <c r="A120" t="str">
        <f>"MAB2125A18"</f>
        <v>MAB2125A18</v>
      </c>
      <c r="B120" t="str">
        <f>"Distribuční blok MOBLOCK MAB 125A-11 (2 pól), 2x35 + 2x25 + 7x6mm²"</f>
        <v>Distribuční blok MOBLOCK MAB 125A-11 (2 pól), 2x35 + 2x25 + 7x6mm²</v>
      </c>
      <c r="C120" s="2">
        <v>9.2076074999999999</v>
      </c>
      <c r="D120" s="5">
        <v>0.15</v>
      </c>
      <c r="E120" s="5" t="s">
        <v>126</v>
      </c>
      <c r="F120" s="5" t="s">
        <v>127</v>
      </c>
    </row>
    <row r="121" spans="1:6" x14ac:dyDescent="0.25">
      <c r="A121" t="str">
        <f>"MAB2126A18"</f>
        <v>MAB2126A18</v>
      </c>
      <c r="B121" t="str">
        <f>"Distribuční blok MOBLOCK MAB 125A-15 (2 pól), 2x35 + 2x25 + 11x6mm²"</f>
        <v>Distribuční blok MOBLOCK MAB 125A-15 (2 pól), 2x35 + 2x25 + 11x6mm²</v>
      </c>
      <c r="C121" s="2">
        <v>10.4326425</v>
      </c>
      <c r="D121" s="5">
        <v>0.2</v>
      </c>
      <c r="E121" s="5" t="s">
        <v>126</v>
      </c>
      <c r="F121" s="5" t="s">
        <v>128</v>
      </c>
    </row>
    <row r="122" spans="1:6" x14ac:dyDescent="0.25">
      <c r="A122" t="str">
        <f>"MAB4100A18"</f>
        <v>MAB4100A18</v>
      </c>
      <c r="B122" t="str">
        <f>"Distribuční blok MOBLOCK MAB 100A-7 (4 pól), 2x25 + 5x6mm²"</f>
        <v>Distribuční blok MOBLOCK MAB 100A-7 (4 pól), 2x25 + 5x6mm²</v>
      </c>
      <c r="C122" s="2">
        <v>12.251294999999999</v>
      </c>
      <c r="D122" s="5">
        <v>0.21</v>
      </c>
      <c r="E122" s="5" t="s">
        <v>126</v>
      </c>
      <c r="F122" s="5" t="s">
        <v>129</v>
      </c>
    </row>
    <row r="123" spans="1:6" x14ac:dyDescent="0.25">
      <c r="A123" t="str">
        <f>"MAB4125A18"</f>
        <v>MAB4125A18</v>
      </c>
      <c r="B123" t="str">
        <f>"Distribuční blok MOBLOCK MAB 125A-11 (4 pól), 2x35 + 2x25 + 7x6mm²"</f>
        <v>Distribuční blok MOBLOCK MAB 125A-11 (4 pól), 2x35 + 2x25 + 7x6mm²</v>
      </c>
      <c r="C123" s="2">
        <v>12.844597500000001</v>
      </c>
      <c r="D123" s="5">
        <v>0.3</v>
      </c>
      <c r="E123" s="5" t="s">
        <v>80</v>
      </c>
      <c r="F123" s="5" t="s">
        <v>130</v>
      </c>
    </row>
    <row r="124" spans="1:6" x14ac:dyDescent="0.25">
      <c r="A124" t="str">
        <f>"MAB4126A18"</f>
        <v>MAB4126A18</v>
      </c>
      <c r="B124" t="str">
        <f>"Distribuční blok MOBLOCK MAB 125A-15 (4 pól), 2x35 + 2x25 + 11x6mm²"</f>
        <v>Distribuční blok MOBLOCK MAB 125A-15 (4 pól), 2x35 + 2x25 + 11x6mm²</v>
      </c>
      <c r="C124" s="2">
        <v>16.2903825</v>
      </c>
      <c r="D124" s="5">
        <v>0.39500000000000002</v>
      </c>
      <c r="E124" s="5" t="s">
        <v>80</v>
      </c>
      <c r="F124" s="5" t="s">
        <v>131</v>
      </c>
    </row>
    <row r="125" spans="1:6" x14ac:dyDescent="0.25">
      <c r="A125" t="str">
        <f>"MAB4160A18"</f>
        <v>MAB4160A18</v>
      </c>
      <c r="B125" t="str">
        <f>"Distribuční blok MOBLOCK MAB 160A-9 (4 pól), 1x50 + 2x35 + 6x16mm²"</f>
        <v>Distribuční blok MOBLOCK MAB 160A-9 (4 pól), 1x50 + 2x35 + 6x16mm²</v>
      </c>
      <c r="C125" s="2">
        <v>32.197724999999998</v>
      </c>
      <c r="D125" s="5">
        <v>0.5</v>
      </c>
      <c r="E125" s="5" t="s">
        <v>80</v>
      </c>
      <c r="F125" s="5" t="s">
        <v>132</v>
      </c>
    </row>
    <row r="126" spans="1:6" x14ac:dyDescent="0.25">
      <c r="A126" t="str">
        <f>"MAB4161A18"</f>
        <v>MAB4161A18</v>
      </c>
      <c r="B126" t="str">
        <f>"Distribuční blok MOBLOCK MAB 160A-14 (4 pól), 1x50 + 4x35 + 9x16mm²"</f>
        <v>Distribuční blok MOBLOCK MAB 160A-14 (4 pól), 1x50 + 4x35 + 9x16mm²</v>
      </c>
      <c r="C126" s="2">
        <v>42.917647500000001</v>
      </c>
      <c r="D126" s="5">
        <v>0.7</v>
      </c>
      <c r="E126" s="5" t="s">
        <v>80</v>
      </c>
      <c r="F126" s="5" t="s">
        <v>133</v>
      </c>
    </row>
    <row r="127" spans="1:6" x14ac:dyDescent="0.25">
      <c r="D127"/>
      <c r="E127"/>
      <c r="F127"/>
    </row>
    <row r="128" spans="1:6" x14ac:dyDescent="0.25">
      <c r="A128" t="str">
        <f>"MAB3050S10"</f>
        <v>MAB3050S10</v>
      </c>
      <c r="B128" t="str">
        <f>"Připojovací blok OT-PEN 50 Al/Cu 1,5-50mm²"</f>
        <v>Připojovací blok OT-PEN 50 Al/Cu 1,5-50mm²</v>
      </c>
      <c r="C128" s="2">
        <v>38.802014999999997</v>
      </c>
      <c r="D128" s="5">
        <v>0.17399999999999999</v>
      </c>
      <c r="E128" s="5" t="s">
        <v>134</v>
      </c>
      <c r="F128" s="5" t="s">
        <v>135</v>
      </c>
    </row>
    <row r="129" spans="1:6" x14ac:dyDescent="0.25">
      <c r="A129" t="str">
        <f>"MAB3095S10"</f>
        <v>MAB3095S10</v>
      </c>
      <c r="B129" t="str">
        <f>"Připojovací blok OT-PEN 95 Al/Cu 6-95mm²"</f>
        <v>Připojovací blok OT-PEN 95 Al/Cu 6-95mm²</v>
      </c>
      <c r="C129" s="2">
        <v>49.406962499999999</v>
      </c>
      <c r="D129" s="5">
        <v>0.35599999999999998</v>
      </c>
      <c r="E129" s="5" t="s">
        <v>134</v>
      </c>
      <c r="F129" s="5" t="s">
        <v>136</v>
      </c>
    </row>
    <row r="130" spans="1:6" x14ac:dyDescent="0.25">
      <c r="A130" t="str">
        <f>"MAB3120S10"</f>
        <v>MAB3120S10</v>
      </c>
      <c r="B130" t="str">
        <f>"Připojovací blok OT-PEN 120 Al/Cu 16-120mm²"</f>
        <v>Připojovací blok OT-PEN 120 Al/Cu 16-120mm²</v>
      </c>
      <c r="C130" s="2">
        <v>61.217887499999996</v>
      </c>
      <c r="D130" s="5">
        <v>0.57299999999999995</v>
      </c>
      <c r="E130" s="5" t="s">
        <v>58</v>
      </c>
      <c r="F130" s="5" t="s">
        <v>137</v>
      </c>
    </row>
    <row r="131" spans="1:6" x14ac:dyDescent="0.25">
      <c r="A131" t="str">
        <f>"MAB3150S10"</f>
        <v>MAB3150S10</v>
      </c>
      <c r="B131" t="str">
        <f>"Připojovací blok OT-PEN 150 Al/Cu 25-150mm²"</f>
        <v>Připojovací blok OT-PEN 150 Al/Cu 25-150mm²</v>
      </c>
      <c r="C131" s="2">
        <v>74.38788000000001</v>
      </c>
      <c r="D131" s="5">
        <v>0.60499999999999998</v>
      </c>
      <c r="E131" s="5" t="s">
        <v>58</v>
      </c>
      <c r="F131" s="5" t="s">
        <v>138</v>
      </c>
    </row>
    <row r="132" spans="1:6" x14ac:dyDescent="0.25">
      <c r="A132" t="str">
        <f>"MAB3240S10"</f>
        <v>MAB3240S10</v>
      </c>
      <c r="B132" t="str">
        <f>"Připojovací blok OT-PEN 240 Al/Cu 35-240mm²"</f>
        <v>Připojovací blok OT-PEN 240 Al/Cu 35-240mm²</v>
      </c>
      <c r="C132" s="2">
        <v>83.461455000000001</v>
      </c>
      <c r="D132" s="5">
        <v>0.81299999999999994</v>
      </c>
      <c r="E132" s="5" t="s">
        <v>58</v>
      </c>
      <c r="F132" s="5" t="s">
        <v>139</v>
      </c>
    </row>
    <row r="133" spans="1:6" x14ac:dyDescent="0.25">
      <c r="D133"/>
      <c r="E133"/>
      <c r="F133"/>
    </row>
    <row r="134" spans="1:6" x14ac:dyDescent="0.25">
      <c r="A134" t="str">
        <f>"MAJ1070E10"</f>
        <v>MAJ1070E10</v>
      </c>
      <c r="B134" t="str">
        <f>"Připojovací svorka OL 70 Al/Cu 1x6-70mm²"</f>
        <v>Připojovací svorka OL 70 Al/Cu 1x6-70mm²</v>
      </c>
      <c r="C134" s="2">
        <v>5.4556424999999997</v>
      </c>
      <c r="D134" s="5">
        <v>4.3999999999999997E-2</v>
      </c>
      <c r="E134" s="5" t="s">
        <v>7</v>
      </c>
      <c r="F134" s="5" t="s">
        <v>140</v>
      </c>
    </row>
    <row r="135" spans="1:6" x14ac:dyDescent="0.25">
      <c r="A135" t="str">
        <f>"MAJ1071E10"</f>
        <v>MAJ1071E10</v>
      </c>
      <c r="B135" t="str">
        <f>"Připojovací svorka OL 70M Al/Cu 1x6-70mm²"</f>
        <v>Připojovací svorka OL 70M Al/Cu 1x6-70mm²</v>
      </c>
      <c r="C135" s="2">
        <v>5.4556424999999997</v>
      </c>
      <c r="D135" s="5">
        <v>3.5999999999999997E-2</v>
      </c>
      <c r="E135" s="5" t="s">
        <v>7</v>
      </c>
      <c r="F135" s="5" t="s">
        <v>141</v>
      </c>
    </row>
    <row r="136" spans="1:6" x14ac:dyDescent="0.25">
      <c r="A136" t="str">
        <f>"MAJ1072E10"</f>
        <v>MAJ1072E10</v>
      </c>
      <c r="B136" t="str">
        <f>"Připojovací svorka OL 70T Al/Cu 1x6-70mm²"</f>
        <v>Připojovací svorka OL 70T Al/Cu 1x6-70mm²</v>
      </c>
      <c r="C136" s="2">
        <v>5.7427649999999995</v>
      </c>
      <c r="D136" s="5">
        <v>4.3999999999999997E-2</v>
      </c>
      <c r="E136" s="5" t="s">
        <v>7</v>
      </c>
      <c r="F136" s="5" t="s">
        <v>142</v>
      </c>
    </row>
    <row r="137" spans="1:6" x14ac:dyDescent="0.25">
      <c r="A137" t="str">
        <f>"MAJ1095E10"</f>
        <v>MAJ1095E10</v>
      </c>
      <c r="B137" t="str">
        <f>"Připojovací svorka OL 95 Al/Cu 1x25-95mm²"</f>
        <v>Připojovací svorka OL 95 Al/Cu 1x25-95mm²</v>
      </c>
      <c r="C137" s="2">
        <v>6.8721974999999995</v>
      </c>
      <c r="D137" s="5">
        <v>7.5999999999999998E-2</v>
      </c>
      <c r="E137" s="5" t="s">
        <v>46</v>
      </c>
      <c r="F137" s="5" t="s">
        <v>143</v>
      </c>
    </row>
    <row r="138" spans="1:6" x14ac:dyDescent="0.25">
      <c r="A138" t="str">
        <f>"MAJ1095S10"</f>
        <v>MAJ1095S10</v>
      </c>
      <c r="B138" t="str">
        <f>"Připojovací svorka OLI 95 Al/Cu 1x25-95mm²"</f>
        <v>Připojovací svorka OLI 95 Al/Cu 1x25-95mm²</v>
      </c>
      <c r="C138" s="2">
        <v>12.155535</v>
      </c>
      <c r="D138" s="5">
        <v>0.11899999999999999</v>
      </c>
      <c r="E138" s="5" t="s">
        <v>33</v>
      </c>
      <c r="F138" s="5" t="s">
        <v>144</v>
      </c>
    </row>
    <row r="139" spans="1:6" x14ac:dyDescent="0.25">
      <c r="A139" t="str">
        <f>"MAJ1096E10"</f>
        <v>MAJ1096E10</v>
      </c>
      <c r="B139" t="str">
        <f>"Připojovací svorka OL 95T Al/Cu 1x25-95mm²"</f>
        <v>Připojovací svorka OL 95T Al/Cu 1x25-95mm²</v>
      </c>
      <c r="C139" s="2">
        <v>6.8721974999999995</v>
      </c>
      <c r="D139" s="5">
        <v>6.9000000000000006E-2</v>
      </c>
      <c r="E139" s="5" t="s">
        <v>46</v>
      </c>
      <c r="F139" s="5" t="s">
        <v>145</v>
      </c>
    </row>
    <row r="140" spans="1:6" x14ac:dyDescent="0.25">
      <c r="A140" t="str">
        <f>"MAJ1150E10"</f>
        <v>MAJ1150E10</v>
      </c>
      <c r="B140" t="str">
        <f>"Připojovací svorka OL 150 Al/Cu 1x25-150mm²"</f>
        <v>Připojovací svorka OL 150 Al/Cu 1x25-150mm²</v>
      </c>
      <c r="C140" s="2">
        <v>12.500145</v>
      </c>
      <c r="D140" s="5">
        <v>0.13100000000000001</v>
      </c>
      <c r="E140" s="5" t="s">
        <v>46</v>
      </c>
      <c r="F140" s="5" t="s">
        <v>146</v>
      </c>
    </row>
    <row r="141" spans="1:6" x14ac:dyDescent="0.25">
      <c r="A141" t="str">
        <f>"MAJ1185E10"</f>
        <v>MAJ1185E10</v>
      </c>
      <c r="B141" t="str">
        <f>"Připojovací svorka OL 185 Al/Cu 1x95-185mm²"</f>
        <v>Připojovací svorka OL 185 Al/Cu 1x95-185mm²</v>
      </c>
      <c r="C141" s="2">
        <v>18.9511875</v>
      </c>
      <c r="D141" s="5">
        <v>0.14199999999999999</v>
      </c>
      <c r="E141" s="5" t="s">
        <v>46</v>
      </c>
      <c r="F141" s="5" t="s">
        <v>147</v>
      </c>
    </row>
    <row r="142" spans="1:6" x14ac:dyDescent="0.25">
      <c r="A142" t="str">
        <f>"MAJ1185S10"</f>
        <v>MAJ1185S10</v>
      </c>
      <c r="B142" t="str">
        <f>"Připojovací svorka OLI 185 Al/Cu 1x95-185mm²"</f>
        <v>Připojovací svorka OLI 185 Al/Cu 1x95-185mm²</v>
      </c>
      <c r="C142" s="2">
        <v>32.599822500000002</v>
      </c>
      <c r="D142" s="5">
        <v>0.23699999999999999</v>
      </c>
      <c r="E142" s="5" t="s">
        <v>33</v>
      </c>
      <c r="F142" s="5" t="s">
        <v>148</v>
      </c>
    </row>
    <row r="143" spans="1:6" x14ac:dyDescent="0.25">
      <c r="A143" t="str">
        <f>"MAJ1240E10"</f>
        <v>MAJ1240E10</v>
      </c>
      <c r="B143" t="str">
        <f>"Připojovací svorka OL 240M Al/Cu 1x95-240mm²"</f>
        <v>Připojovací svorka OL 240M Al/Cu 1x95-240mm²</v>
      </c>
      <c r="C143" s="2">
        <v>20.654865000000001</v>
      </c>
      <c r="D143" s="5">
        <v>0.14000000000000001</v>
      </c>
      <c r="E143" s="5" t="s">
        <v>46</v>
      </c>
      <c r="F143" s="5" t="s">
        <v>149</v>
      </c>
    </row>
    <row r="144" spans="1:6" x14ac:dyDescent="0.25">
      <c r="A144" t="str">
        <f>"MAJ1300E10"</f>
        <v>MAJ1300E10</v>
      </c>
      <c r="B144" t="str">
        <f>"Připojovací svorka OL 300 Al/Cu 1x185-300mm²"</f>
        <v>Připojovací svorka OL 300 Al/Cu 1x185-300mm²</v>
      </c>
      <c r="C144" s="2">
        <v>24.445102499999997</v>
      </c>
      <c r="D144" s="5">
        <v>0.28699999999999998</v>
      </c>
      <c r="E144" s="5" t="s">
        <v>33</v>
      </c>
      <c r="F144" s="5" t="s">
        <v>150</v>
      </c>
    </row>
    <row r="145" spans="1:6" x14ac:dyDescent="0.25">
      <c r="A145" t="str">
        <f>"MAJ1300S10"</f>
        <v>MAJ1300S10</v>
      </c>
      <c r="B145" t="str">
        <f>"Připojovací svorka OLI 300 Al/Cu 1x185-300mm²"</f>
        <v>Připojovací svorka OLI 300 Al/Cu 1x185-300mm²</v>
      </c>
      <c r="C145" s="2">
        <v>45.750757499999999</v>
      </c>
      <c r="D145" s="5">
        <v>0.26</v>
      </c>
      <c r="E145" s="5" t="s">
        <v>33</v>
      </c>
      <c r="F145" s="5" t="s">
        <v>151</v>
      </c>
    </row>
    <row r="146" spans="1:6" x14ac:dyDescent="0.25">
      <c r="A146" t="str">
        <f>"MAJ2150E10"</f>
        <v>MAJ2150E10</v>
      </c>
      <c r="B146" t="str">
        <f>"Připojovací svorka OL 150-2 Al/Cu 2x50-150mm²"</f>
        <v>Připojovací svorka OL 150-2 Al/Cu 2x50-150mm²</v>
      </c>
      <c r="C146" s="2">
        <v>25.861657500000003</v>
      </c>
      <c r="D146" s="5">
        <v>0.24</v>
      </c>
      <c r="E146" s="5" t="s">
        <v>33</v>
      </c>
      <c r="F146" s="5" t="s">
        <v>152</v>
      </c>
    </row>
    <row r="147" spans="1:6" x14ac:dyDescent="0.25">
      <c r="A147" t="str">
        <f>"MAJ2240E10"</f>
        <v>MAJ2240E10</v>
      </c>
      <c r="B147" t="str">
        <f>"Připojovací svorka OL 240-2 Al/Cu 2x95-240mm²"</f>
        <v>Připojovací svorka OL 240-2 Al/Cu 2x95-240mm²</v>
      </c>
      <c r="C147" s="2">
        <v>26.321085</v>
      </c>
      <c r="D147" s="5">
        <v>0.34499999999999997</v>
      </c>
      <c r="E147" s="5" t="s">
        <v>33</v>
      </c>
      <c r="F147" s="5" t="s">
        <v>153</v>
      </c>
    </row>
    <row r="148" spans="1:6" x14ac:dyDescent="0.25">
      <c r="A148" t="str">
        <f>"MAJ2300E10"</f>
        <v>MAJ2300E10</v>
      </c>
      <c r="B148" t="str">
        <f>"Připojovací svorka OL 300-2 Al/Cu 2x185-300mm²"</f>
        <v>Připojovací svorka OL 300-2 Al/Cu 2x185-300mm²</v>
      </c>
      <c r="C148" s="2">
        <v>45.061537499999993</v>
      </c>
      <c r="D148" s="5">
        <v>0.54400000000000004</v>
      </c>
      <c r="E148" s="5" t="s">
        <v>33</v>
      </c>
      <c r="F148" s="5" t="s">
        <v>154</v>
      </c>
    </row>
    <row r="149" spans="1:6" x14ac:dyDescent="0.25">
      <c r="A149" t="str">
        <f>"MAJ4095S10"</f>
        <v>MAJ4095S10</v>
      </c>
      <c r="B149" t="str">
        <f>"Připojovací svorka OL-PEN 95 Al/Cu 25-95mm²"</f>
        <v>Připojovací svorka OL-PEN 95 Al/Cu 25-95mm²</v>
      </c>
      <c r="C149" s="2">
        <v>55.513395000000003</v>
      </c>
      <c r="D149" s="5">
        <v>0.54400000000000004</v>
      </c>
      <c r="E149" s="5" t="s">
        <v>80</v>
      </c>
      <c r="F149" s="5" t="s">
        <v>155</v>
      </c>
    </row>
    <row r="150" spans="1:6" x14ac:dyDescent="0.25">
      <c r="A150" t="str">
        <f>"MAJ4185S10"</f>
        <v>MAJ4185S10</v>
      </c>
      <c r="B150" t="str">
        <f>"Připojovací svorka OL-PEN 185 Al/Cu 95-185mm²"</f>
        <v>Připojovací svorka OL-PEN 185 Al/Cu 95-185mm²</v>
      </c>
      <c r="C150" s="2">
        <v>95.291595000000001</v>
      </c>
      <c r="D150" s="5">
        <v>0.54400000000000004</v>
      </c>
      <c r="E150" s="5" t="s">
        <v>80</v>
      </c>
      <c r="F150" s="5" t="s">
        <v>156</v>
      </c>
    </row>
    <row r="151" spans="1:6" x14ac:dyDescent="0.25">
      <c r="A151" t="str">
        <f>"MAJ4300S10"</f>
        <v>MAJ4300S10</v>
      </c>
      <c r="B151" t="str">
        <f>"Připojovací svorka OL-PEN 300 Al/Cu 185-300mm²"</f>
        <v>Připojovací svorka OL-PEN 300 Al/Cu 185-300mm²</v>
      </c>
      <c r="C151" s="2">
        <v>125.2113975</v>
      </c>
      <c r="D151" s="5">
        <v>1.246</v>
      </c>
      <c r="E151" s="5" t="s">
        <v>80</v>
      </c>
      <c r="F151" s="5" t="s">
        <v>157</v>
      </c>
    </row>
    <row r="152" spans="1:6" x14ac:dyDescent="0.25">
      <c r="A152" t="str">
        <f>"MAJ5240S10"</f>
        <v>MAJ5240S10</v>
      </c>
      <c r="B152" t="str">
        <f>"Připojovací svorka OL-PEN 240-2 Al/Cu 2x95-240mm²"</f>
        <v>Připojovací svorka OL-PEN 240-2 Al/Cu 2x95-240mm²</v>
      </c>
      <c r="C152" s="2">
        <v>107.38964249999999</v>
      </c>
      <c r="D152" s="5">
        <v>0.54400000000000004</v>
      </c>
      <c r="E152" s="5" t="s">
        <v>80</v>
      </c>
      <c r="F152" s="5" t="s">
        <v>158</v>
      </c>
    </row>
    <row r="153" spans="1:6" x14ac:dyDescent="0.25">
      <c r="D153"/>
      <c r="E153"/>
      <c r="F153"/>
    </row>
    <row r="154" spans="1:6" x14ac:dyDescent="0.25">
      <c r="A154" t="str">
        <f>"MAC1050E10"</f>
        <v>MAC1050E10</v>
      </c>
      <c r="B154" t="str">
        <f>"Připojovací svorka OT 50 1xAl/Cu 1,5-50 mm²"</f>
        <v>Připojovací svorka OT 50 1xAl/Cu 1,5-50 mm²</v>
      </c>
      <c r="C154" s="2">
        <v>3.5796600000000001</v>
      </c>
      <c r="D154" s="5">
        <v>0.01</v>
      </c>
      <c r="E154" s="5" t="s">
        <v>7</v>
      </c>
      <c r="F154" s="5" t="s">
        <v>159</v>
      </c>
    </row>
    <row r="155" spans="1:6" x14ac:dyDescent="0.25">
      <c r="A155" t="str">
        <f>"MAC1095E10"</f>
        <v>MAC1095E10</v>
      </c>
      <c r="B155" t="str">
        <f>"Připojovací svorka OT 95 1xAl/Cu 16-95 mm²"</f>
        <v>Připojovací svorka OT 95 1xAl/Cu 16-95 mm²</v>
      </c>
      <c r="C155" s="2">
        <v>4.9770000000000003</v>
      </c>
      <c r="D155" s="5">
        <v>2.4E-2</v>
      </c>
      <c r="E155" s="5" t="s">
        <v>7</v>
      </c>
      <c r="F155" s="5" t="s">
        <v>160</v>
      </c>
    </row>
    <row r="156" spans="1:6" x14ac:dyDescent="0.25">
      <c r="A156" t="str">
        <f>"MAC1120E10"</f>
        <v>MAC1120E10</v>
      </c>
      <c r="B156" t="str">
        <f>"Připojovací svorka OT 120 1xAl/Cu 16-120 mm²"</f>
        <v>Připojovací svorka OT 120 1xAl/Cu 16-120 mm²</v>
      </c>
      <c r="C156" s="2">
        <v>6.1447050000000001</v>
      </c>
      <c r="D156" s="5">
        <v>5.1999999999999998E-2</v>
      </c>
      <c r="E156" s="5" t="s">
        <v>7</v>
      </c>
      <c r="F156" s="5" t="s">
        <v>161</v>
      </c>
    </row>
    <row r="157" spans="1:6" x14ac:dyDescent="0.25">
      <c r="A157" t="str">
        <f>"MAC1150E10"</f>
        <v>MAC1150E10</v>
      </c>
      <c r="B157" t="str">
        <f>"Připojovací svorka OT 150 1xAl/Cu 16-150 mm²"</f>
        <v>Připojovací svorka OT 150 1xAl/Cu 16-150 mm²</v>
      </c>
      <c r="C157" s="2">
        <v>8.4418424999999999</v>
      </c>
      <c r="D157" s="5">
        <v>0.06</v>
      </c>
      <c r="E157" s="5" t="s">
        <v>22</v>
      </c>
      <c r="F157" s="5" t="s">
        <v>162</v>
      </c>
    </row>
    <row r="158" spans="1:6" x14ac:dyDescent="0.25">
      <c r="A158" t="str">
        <f>"MAC1240E10"</f>
        <v>MAC1240E10</v>
      </c>
      <c r="B158" t="str">
        <f>"Připojovací svorka OT 240 1xAl/Cu 35-240 mm²"</f>
        <v>Připojovací svorka OT 240 1xAl/Cu 35-240 mm²</v>
      </c>
      <c r="C158" s="2">
        <v>10.279552499999999</v>
      </c>
      <c r="D158" s="5">
        <v>8.5999999999999993E-2</v>
      </c>
      <c r="E158" s="5" t="s">
        <v>24</v>
      </c>
      <c r="F158" s="5" t="s">
        <v>163</v>
      </c>
    </row>
    <row r="159" spans="1:6" x14ac:dyDescent="0.25">
      <c r="A159" t="str">
        <f>"MAC1300E10"</f>
        <v>MAC1300E10</v>
      </c>
      <c r="B159" t="str">
        <f>"Připojovací svorka OT 300 1xAl/Cu 95-300 mm²"</f>
        <v>Připojovací svorka OT 300 1xAl/Cu 95-300 mm²</v>
      </c>
      <c r="C159" s="2">
        <v>18.491759999999999</v>
      </c>
      <c r="D159" s="5">
        <v>0.13500000000000001</v>
      </c>
      <c r="E159" s="5" t="s">
        <v>24</v>
      </c>
      <c r="F159" s="5" t="s">
        <v>164</v>
      </c>
    </row>
    <row r="160" spans="1:6" x14ac:dyDescent="0.25">
      <c r="A160" t="str">
        <f>"MAC2120E10"</f>
        <v>MAC2120E10</v>
      </c>
      <c r="B160" t="str">
        <f>"Připojovací svorka OT 120-2 2xAl/Cu 25-120 mm²"</f>
        <v>Připojovací svorka OT 120-2 2xAl/Cu 25-120 mm²</v>
      </c>
      <c r="C160" s="2">
        <v>19.066004999999997</v>
      </c>
      <c r="D160" s="5">
        <v>0.186</v>
      </c>
      <c r="E160" s="5" t="s">
        <v>24</v>
      </c>
      <c r="F160" s="5" t="s">
        <v>165</v>
      </c>
    </row>
    <row r="161" spans="1:6" x14ac:dyDescent="0.25">
      <c r="A161" t="str">
        <f>"MAC2240E10"</f>
        <v>MAC2240E10</v>
      </c>
      <c r="B161" t="str">
        <f>"Připojovací konektor OT 240-2 2xAl/Cu 70-240 mm²"</f>
        <v>Připojovací konektor OT 240-2 2xAl/Cu 70-240 mm²</v>
      </c>
      <c r="C161" s="2">
        <v>37.940490000000004</v>
      </c>
      <c r="D161" s="5">
        <v>0.45100000000000001</v>
      </c>
      <c r="E161" s="5" t="s">
        <v>24</v>
      </c>
      <c r="F161" s="5" t="s">
        <v>166</v>
      </c>
    </row>
    <row r="162" spans="1:6" x14ac:dyDescent="0.25">
      <c r="D162"/>
      <c r="E162"/>
      <c r="F162"/>
    </row>
    <row r="163" spans="1:6" x14ac:dyDescent="0.25">
      <c r="A163" t="str">
        <f>"MAC2300A14"</f>
        <v>MAC2300A14</v>
      </c>
      <c r="B163" t="str">
        <f>"Připojovací svorka OTH300-2 2xAl/Cu 70-300 mm² 800A"</f>
        <v>Připojovací svorka OTH300-2 2xAl/Cu 70-300 mm² 800A</v>
      </c>
      <c r="C163" s="2">
        <v>29.230740000000001</v>
      </c>
      <c r="D163" s="5">
        <v>0.21340000000000001</v>
      </c>
      <c r="E163" s="5" t="s">
        <v>33</v>
      </c>
      <c r="F163" s="5" t="s">
        <v>167</v>
      </c>
    </row>
    <row r="164" spans="1:6" x14ac:dyDescent="0.25">
      <c r="A164" t="str">
        <f>"MAC3300A14"</f>
        <v>MAC3300A14</v>
      </c>
      <c r="B164" t="str">
        <f>"Připojovací svorka OTH300-3 3xAl/Cu 70-300 mm² 1250A, 2 otvory"</f>
        <v>Připojovací svorka OTH300-3 3xAl/Cu 70-300 mm² 1250A, 2 otvory</v>
      </c>
      <c r="C164" s="2">
        <v>36.543150000000004</v>
      </c>
      <c r="D164" s="5">
        <v>0.40620000000000001</v>
      </c>
      <c r="E164" s="5" t="s">
        <v>80</v>
      </c>
      <c r="F164" s="5" t="s">
        <v>168</v>
      </c>
    </row>
    <row r="165" spans="1:6" x14ac:dyDescent="0.25">
      <c r="A165" t="str">
        <f>"MAC4240A15"</f>
        <v>MAC4240A15</v>
      </c>
      <c r="B165" t="str">
        <f>"Připojovací svorka OTH240-4 4xAl/Cu 50-240 mm² 1600A"</f>
        <v>Připojovací svorka OTH240-4 4xAl/Cu 50-240 mm² 1600A</v>
      </c>
      <c r="C165" s="2">
        <v>47.109825000000001</v>
      </c>
      <c r="D165" s="5">
        <v>0.36</v>
      </c>
      <c r="E165" s="5" t="s">
        <v>80</v>
      </c>
      <c r="F165" s="5" t="s">
        <v>169</v>
      </c>
    </row>
    <row r="166" spans="1:6" x14ac:dyDescent="0.25">
      <c r="A166" t="str">
        <f>"MAC3301A14"</f>
        <v>MAC3301A14</v>
      </c>
      <c r="B166" t="str">
        <f>"Připojovací svorka OTH301-3 3xAl/Cu 70-300 mm² 1250A, 1 otvor"</f>
        <v>Připojovací svorka OTH301-3 3xAl/Cu 70-300 mm² 1250A, 1 otvor</v>
      </c>
      <c r="C166" s="2">
        <v>36.543150000000004</v>
      </c>
      <c r="D166" s="5">
        <v>0.40620000000000001</v>
      </c>
    </row>
    <row r="167" spans="1:6" x14ac:dyDescent="0.25">
      <c r="D167"/>
      <c r="E167"/>
      <c r="F167"/>
    </row>
  </sheetData>
  <autoFilter ref="A3:C167"/>
  <mergeCells count="1">
    <mergeCell ref="B1:B2"/>
  </mergeCells>
  <pageMargins left="0.7" right="0.7" top="0.75" bottom="0.75" header="0.3" footer="0.3"/>
  <pageSetup paperSize="9" orientation="portrait" verticalDpi="0" r:id="rId1"/>
  <ignoredErrors>
    <ignoredError sqref="E4:F16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Jaroslava Gambalova</dc:creator>
  <cp:lastModifiedBy>Michal Pješčák</cp:lastModifiedBy>
  <dcterms:created xsi:type="dcterms:W3CDTF">2025-01-20T13:16:09Z</dcterms:created>
  <dcterms:modified xsi:type="dcterms:W3CDTF">2025-01-24T08:45:48Z</dcterms:modified>
</cp:coreProperties>
</file>